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niroma2-my.sharepoint.com/personal/stefano_salsano_uniroma2_eu/Documents/restart/"/>
    </mc:Choice>
  </mc:AlternateContent>
  <xr:revisionPtr revIDLastSave="617" documentId="13_ncr:1_{6B6CBFA5-DC3A-4E5A-944E-F49DBEFAD5E8}" xr6:coauthVersionLast="47" xr6:coauthVersionMax="47" xr10:uidLastSave="{117C1DB1-7E85-4211-A690-1E024472EF43}"/>
  <bookViews>
    <workbookView xWindow="165" yWindow="195" windowWidth="28530" windowHeight="14340" xr2:uid="{00000000-000D-0000-FFFF-FFFF00000000}"/>
  </bookViews>
  <sheets>
    <sheet name="All.C - Istruzioni" sheetId="41" r:id="rId1"/>
    <sheet name="Proponente_Riepilogo" sheetId="45" r:id="rId2"/>
    <sheet name="P1 UNI Costi" sheetId="48" r:id="rId3"/>
    <sheet name="P2 Grande Impr Costi" sheetId="49" r:id="rId4"/>
    <sheet name="P3 Media Impr Costi" sheetId="50" r:id="rId5"/>
    <sheet name="P3 Picc. Impr Costi" sheetId="51" r:id="rId6"/>
    <sheet name="P4 EPR Costi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9" i="52" l="1"/>
  <c r="AB39" i="52"/>
  <c r="U39" i="52"/>
  <c r="N39" i="52"/>
  <c r="H39" i="52"/>
  <c r="J25" i="52"/>
  <c r="O25" i="52" s="1"/>
  <c r="S25" i="52" s="1"/>
  <c r="J24" i="52"/>
  <c r="O23" i="52"/>
  <c r="P23" i="52" s="1"/>
  <c r="J23" i="52"/>
  <c r="J22" i="52"/>
  <c r="H13" i="52"/>
  <c r="I13" i="52" s="1"/>
  <c r="J13" i="52" s="1"/>
  <c r="O13" i="52" s="1"/>
  <c r="H12" i="52"/>
  <c r="H11" i="52"/>
  <c r="I11" i="52" s="1"/>
  <c r="J11" i="52" s="1"/>
  <c r="H10" i="52"/>
  <c r="I10" i="52" s="1"/>
  <c r="J10" i="52" s="1"/>
  <c r="O10" i="52" s="1"/>
  <c r="H9" i="52"/>
  <c r="I9" i="52" s="1"/>
  <c r="J9" i="52" s="1"/>
  <c r="O9" i="52" s="1"/>
  <c r="I8" i="52"/>
  <c r="J8" i="52" s="1"/>
  <c r="O8" i="52" s="1"/>
  <c r="R8" i="52" s="1"/>
  <c r="H8" i="52"/>
  <c r="H7" i="52"/>
  <c r="I7" i="52" s="1"/>
  <c r="H6" i="52"/>
  <c r="I6" i="52" s="1"/>
  <c r="J6" i="52" s="1"/>
  <c r="O6" i="52" s="1"/>
  <c r="H5" i="52"/>
  <c r="I5" i="52" s="1"/>
  <c r="J5" i="52" s="1"/>
  <c r="H4" i="52"/>
  <c r="I4" i="52" s="1"/>
  <c r="J4" i="52" s="1"/>
  <c r="O4" i="52" s="1"/>
  <c r="H3" i="52"/>
  <c r="I3" i="52" s="1"/>
  <c r="H2" i="52"/>
  <c r="AF39" i="51"/>
  <c r="AB39" i="51"/>
  <c r="U39" i="51"/>
  <c r="N39" i="51"/>
  <c r="H39" i="51"/>
  <c r="J25" i="51"/>
  <c r="O25" i="51" s="1"/>
  <c r="S25" i="51" s="1"/>
  <c r="J24" i="51"/>
  <c r="J23" i="51"/>
  <c r="O23" i="51" s="1"/>
  <c r="J22" i="51"/>
  <c r="H13" i="51"/>
  <c r="I13" i="51" s="1"/>
  <c r="J13" i="51" s="1"/>
  <c r="O13" i="51" s="1"/>
  <c r="H12" i="51"/>
  <c r="I12" i="51" s="1"/>
  <c r="J12" i="51" s="1"/>
  <c r="O12" i="51" s="1"/>
  <c r="H11" i="51"/>
  <c r="I11" i="51" s="1"/>
  <c r="J11" i="51" s="1"/>
  <c r="H10" i="51"/>
  <c r="I10" i="51" s="1"/>
  <c r="J10" i="51" s="1"/>
  <c r="O10" i="51" s="1"/>
  <c r="H9" i="51"/>
  <c r="I9" i="51" s="1"/>
  <c r="J9" i="51" s="1"/>
  <c r="O9" i="51" s="1"/>
  <c r="H8" i="51"/>
  <c r="I8" i="51" s="1"/>
  <c r="J8" i="51" s="1"/>
  <c r="H7" i="51"/>
  <c r="I7" i="51" s="1"/>
  <c r="J7" i="51" s="1"/>
  <c r="O7" i="51" s="1"/>
  <c r="Q7" i="51" s="1"/>
  <c r="H6" i="51"/>
  <c r="I6" i="51" s="1"/>
  <c r="J6" i="51" s="1"/>
  <c r="O6" i="51" s="1"/>
  <c r="H5" i="51"/>
  <c r="I5" i="51" s="1"/>
  <c r="J5" i="51" s="1"/>
  <c r="H4" i="51"/>
  <c r="I4" i="51" s="1"/>
  <c r="J4" i="51" s="1"/>
  <c r="O4" i="51" s="1"/>
  <c r="H3" i="51"/>
  <c r="I3" i="51" s="1"/>
  <c r="J3" i="51" s="1"/>
  <c r="O3" i="51" s="1"/>
  <c r="Q3" i="51" s="1"/>
  <c r="H2" i="51"/>
  <c r="I2" i="51" s="1"/>
  <c r="J2" i="51" s="1"/>
  <c r="AF39" i="50"/>
  <c r="AB39" i="50"/>
  <c r="U39" i="50"/>
  <c r="N39" i="50"/>
  <c r="H39" i="50"/>
  <c r="J25" i="50"/>
  <c r="O25" i="50" s="1"/>
  <c r="S25" i="50" s="1"/>
  <c r="J24" i="50"/>
  <c r="J23" i="50"/>
  <c r="O23" i="50" s="1"/>
  <c r="J22" i="50"/>
  <c r="H13" i="50"/>
  <c r="I13" i="50" s="1"/>
  <c r="J13" i="50" s="1"/>
  <c r="O13" i="50" s="1"/>
  <c r="Q13" i="50" s="1"/>
  <c r="H12" i="50"/>
  <c r="I12" i="50" s="1"/>
  <c r="J12" i="50" s="1"/>
  <c r="O12" i="50" s="1"/>
  <c r="H11" i="50"/>
  <c r="I11" i="50" s="1"/>
  <c r="J11" i="50" s="1"/>
  <c r="H10" i="50"/>
  <c r="I10" i="50" s="1"/>
  <c r="J10" i="50" s="1"/>
  <c r="O10" i="50" s="1"/>
  <c r="Q10" i="50" s="1"/>
  <c r="H9" i="50"/>
  <c r="I9" i="50" s="1"/>
  <c r="J9" i="50" s="1"/>
  <c r="O9" i="50" s="1"/>
  <c r="Q9" i="50" s="1"/>
  <c r="H8" i="50"/>
  <c r="I8" i="50" s="1"/>
  <c r="J8" i="50" s="1"/>
  <c r="H7" i="50"/>
  <c r="I7" i="50" s="1"/>
  <c r="J7" i="50" s="1"/>
  <c r="O7" i="50" s="1"/>
  <c r="H6" i="50"/>
  <c r="I6" i="50" s="1"/>
  <c r="J6" i="50" s="1"/>
  <c r="O6" i="50" s="1"/>
  <c r="Q6" i="50" s="1"/>
  <c r="H5" i="50"/>
  <c r="I5" i="50" s="1"/>
  <c r="J5" i="50" s="1"/>
  <c r="H4" i="50"/>
  <c r="I4" i="50" s="1"/>
  <c r="J4" i="50" s="1"/>
  <c r="O4" i="50" s="1"/>
  <c r="H3" i="50"/>
  <c r="I3" i="50" s="1"/>
  <c r="J3" i="50" s="1"/>
  <c r="O3" i="50" s="1"/>
  <c r="Q3" i="50" s="1"/>
  <c r="H2" i="50"/>
  <c r="I2" i="50" s="1"/>
  <c r="J2" i="50" s="1"/>
  <c r="AF39" i="49"/>
  <c r="AB39" i="49"/>
  <c r="U39" i="49"/>
  <c r="N39" i="49"/>
  <c r="H39" i="49"/>
  <c r="AF39" i="48"/>
  <c r="AB39" i="48"/>
  <c r="U39" i="48"/>
  <c r="N39" i="48"/>
  <c r="H39" i="48"/>
  <c r="J25" i="49"/>
  <c r="J24" i="49"/>
  <c r="O24" i="49" s="1"/>
  <c r="R24" i="49" s="1"/>
  <c r="J23" i="49"/>
  <c r="J22" i="49"/>
  <c r="O22" i="49" s="1"/>
  <c r="R22" i="49" s="1"/>
  <c r="H13" i="49"/>
  <c r="H12" i="49"/>
  <c r="H11" i="49"/>
  <c r="H10" i="49"/>
  <c r="H9" i="49"/>
  <c r="H8" i="49"/>
  <c r="H7" i="49"/>
  <c r="H6" i="49"/>
  <c r="H5" i="49"/>
  <c r="H4" i="49"/>
  <c r="H3" i="49"/>
  <c r="H2" i="49"/>
  <c r="H2" i="48"/>
  <c r="I2" i="48" s="1"/>
  <c r="J2" i="48" s="1"/>
  <c r="O2" i="48" s="1"/>
  <c r="P2" i="48" s="1"/>
  <c r="H3" i="48"/>
  <c r="I3" i="48" s="1"/>
  <c r="J3" i="48" s="1"/>
  <c r="O3" i="48" s="1"/>
  <c r="P3" i="48" s="1"/>
  <c r="H4" i="48"/>
  <c r="I4" i="48" s="1"/>
  <c r="J4" i="48" s="1"/>
  <c r="O4" i="48" s="1"/>
  <c r="P4" i="48" s="1"/>
  <c r="H5" i="48"/>
  <c r="I5" i="48" s="1"/>
  <c r="J5" i="48" s="1"/>
  <c r="O5" i="48" s="1"/>
  <c r="P5" i="48" s="1"/>
  <c r="H6" i="48"/>
  <c r="I6" i="48" s="1"/>
  <c r="J6" i="48" s="1"/>
  <c r="O6" i="48" s="1"/>
  <c r="H7" i="48"/>
  <c r="I7" i="48" s="1"/>
  <c r="J7" i="48" s="1"/>
  <c r="O7" i="48" s="1"/>
  <c r="H8" i="48"/>
  <c r="H9" i="48"/>
  <c r="I9" i="48" s="1"/>
  <c r="J9" i="48" s="1"/>
  <c r="O9" i="48" s="1"/>
  <c r="P9" i="48" s="1"/>
  <c r="H10" i="48"/>
  <c r="H11" i="48"/>
  <c r="I11" i="48" s="1"/>
  <c r="H12" i="48"/>
  <c r="I12" i="48" s="1"/>
  <c r="J12" i="48" s="1"/>
  <c r="O12" i="48" s="1"/>
  <c r="P12" i="48" s="1"/>
  <c r="H13" i="48"/>
  <c r="AE9" i="45"/>
  <c r="J24" i="48"/>
  <c r="O24" i="48" s="1"/>
  <c r="R24" i="48" s="1"/>
  <c r="AF9" i="45"/>
  <c r="J23" i="48"/>
  <c r="O23" i="48" s="1"/>
  <c r="J25" i="48"/>
  <c r="J22" i="48"/>
  <c r="O22" i="48" s="1"/>
  <c r="P16" i="48" l="1"/>
  <c r="O17" i="48"/>
  <c r="O30" i="48" s="1"/>
  <c r="J17" i="48"/>
  <c r="J30" i="48" s="1"/>
  <c r="M39" i="48" s="1"/>
  <c r="J26" i="52"/>
  <c r="S23" i="52"/>
  <c r="I12" i="52"/>
  <c r="J12" i="52" s="1"/>
  <c r="J7" i="52"/>
  <c r="O7" i="52" s="1"/>
  <c r="R7" i="52" s="1"/>
  <c r="J3" i="52"/>
  <c r="O3" i="52" s="1"/>
  <c r="P3" i="52" s="1"/>
  <c r="I2" i="52"/>
  <c r="J2" i="52" s="1"/>
  <c r="P4" i="52"/>
  <c r="S4" i="52"/>
  <c r="R4" i="52"/>
  <c r="Q4" i="52"/>
  <c r="P6" i="52"/>
  <c r="S6" i="52"/>
  <c r="Q6" i="52"/>
  <c r="R6" i="52"/>
  <c r="P13" i="52"/>
  <c r="S13" i="52"/>
  <c r="R13" i="52"/>
  <c r="Q13" i="52"/>
  <c r="P9" i="52"/>
  <c r="S9" i="52"/>
  <c r="R9" i="52"/>
  <c r="Q9" i="52"/>
  <c r="P10" i="52"/>
  <c r="S10" i="52"/>
  <c r="Q10" i="52"/>
  <c r="R10" i="52"/>
  <c r="O5" i="52"/>
  <c r="Q8" i="52"/>
  <c r="J18" i="52"/>
  <c r="J31" i="52" s="1"/>
  <c r="T39" i="52" s="1"/>
  <c r="O24" i="52"/>
  <c r="R25" i="52"/>
  <c r="Q25" i="52"/>
  <c r="P8" i="52"/>
  <c r="O18" i="52"/>
  <c r="S8" i="52"/>
  <c r="O11" i="52"/>
  <c r="O22" i="52"/>
  <c r="R23" i="52"/>
  <c r="Q23" i="52"/>
  <c r="P25" i="52"/>
  <c r="J14" i="51"/>
  <c r="O2" i="51"/>
  <c r="J16" i="51"/>
  <c r="J29" i="51" s="1"/>
  <c r="P6" i="51"/>
  <c r="S6" i="51"/>
  <c r="R6" i="51"/>
  <c r="P10" i="51"/>
  <c r="R10" i="51"/>
  <c r="S10" i="51"/>
  <c r="J17" i="51"/>
  <c r="J30" i="51" s="1"/>
  <c r="M39" i="51" s="1"/>
  <c r="O5" i="51"/>
  <c r="Q6" i="51"/>
  <c r="P9" i="51"/>
  <c r="R9" i="51"/>
  <c r="S9" i="51"/>
  <c r="Q10" i="51"/>
  <c r="P13" i="51"/>
  <c r="S13" i="51"/>
  <c r="R13" i="51"/>
  <c r="P4" i="51"/>
  <c r="R4" i="51"/>
  <c r="S4" i="51"/>
  <c r="O8" i="51"/>
  <c r="J18" i="51"/>
  <c r="J31" i="51" s="1"/>
  <c r="T39" i="51" s="1"/>
  <c r="Q9" i="51"/>
  <c r="P12" i="51"/>
  <c r="S12" i="51"/>
  <c r="R12" i="51"/>
  <c r="Q13" i="51"/>
  <c r="R23" i="51"/>
  <c r="Q23" i="51"/>
  <c r="P23" i="51"/>
  <c r="P3" i="51"/>
  <c r="R3" i="51"/>
  <c r="S3" i="51"/>
  <c r="Q4" i="51"/>
  <c r="P7" i="51"/>
  <c r="S7" i="51"/>
  <c r="R7" i="51"/>
  <c r="J19" i="51"/>
  <c r="J32" i="51" s="1"/>
  <c r="AA39" i="51" s="1"/>
  <c r="O11" i="51"/>
  <c r="Q12" i="51"/>
  <c r="S23" i="51"/>
  <c r="R25" i="51"/>
  <c r="P25" i="51"/>
  <c r="Q25" i="51"/>
  <c r="J26" i="51"/>
  <c r="O22" i="51"/>
  <c r="O24" i="51"/>
  <c r="O8" i="50"/>
  <c r="J18" i="50"/>
  <c r="R23" i="50"/>
  <c r="P23" i="50"/>
  <c r="Q23" i="50"/>
  <c r="P7" i="50"/>
  <c r="R7" i="50"/>
  <c r="S7" i="50"/>
  <c r="J14" i="50"/>
  <c r="J16" i="50"/>
  <c r="J29" i="50" s="1"/>
  <c r="O2" i="50"/>
  <c r="P6" i="50"/>
  <c r="S6" i="50"/>
  <c r="R6" i="50"/>
  <c r="Q7" i="50"/>
  <c r="P10" i="50"/>
  <c r="S10" i="50"/>
  <c r="R10" i="50"/>
  <c r="J31" i="50"/>
  <c r="T39" i="50" s="1"/>
  <c r="P4" i="50"/>
  <c r="R4" i="50"/>
  <c r="S4" i="50"/>
  <c r="P12" i="50"/>
  <c r="S12" i="50"/>
  <c r="R12" i="50"/>
  <c r="P3" i="50"/>
  <c r="R3" i="50"/>
  <c r="S3" i="50"/>
  <c r="Q4" i="50"/>
  <c r="J19" i="50"/>
  <c r="J32" i="50" s="1"/>
  <c r="AA39" i="50" s="1"/>
  <c r="O11" i="50"/>
  <c r="Q12" i="50"/>
  <c r="S23" i="50"/>
  <c r="R25" i="50"/>
  <c r="Q25" i="50"/>
  <c r="P25" i="50"/>
  <c r="J17" i="50"/>
  <c r="J30" i="50" s="1"/>
  <c r="M39" i="50" s="1"/>
  <c r="O5" i="50"/>
  <c r="P9" i="50"/>
  <c r="S9" i="50"/>
  <c r="R9" i="50"/>
  <c r="P13" i="50"/>
  <c r="S13" i="50"/>
  <c r="R13" i="50"/>
  <c r="J26" i="50"/>
  <c r="J35" i="50" s="1"/>
  <c r="O22" i="50"/>
  <c r="O24" i="50"/>
  <c r="J26" i="49"/>
  <c r="S24" i="49"/>
  <c r="P22" i="49"/>
  <c r="P24" i="49"/>
  <c r="I2" i="49"/>
  <c r="J2" i="49" s="1"/>
  <c r="I3" i="49"/>
  <c r="J3" i="49" s="1"/>
  <c r="O3" i="49" s="1"/>
  <c r="I4" i="49"/>
  <c r="J4" i="49" s="1"/>
  <c r="O4" i="49" s="1"/>
  <c r="I5" i="49"/>
  <c r="J5" i="49" s="1"/>
  <c r="I6" i="49"/>
  <c r="J6" i="49" s="1"/>
  <c r="O6" i="49" s="1"/>
  <c r="I7" i="49"/>
  <c r="J7" i="49" s="1"/>
  <c r="O7" i="49" s="1"/>
  <c r="I8" i="49"/>
  <c r="J8" i="49" s="1"/>
  <c r="I9" i="49"/>
  <c r="J9" i="49" s="1"/>
  <c r="O9" i="49" s="1"/>
  <c r="I10" i="49"/>
  <c r="J10" i="49" s="1"/>
  <c r="O10" i="49" s="1"/>
  <c r="I11" i="49"/>
  <c r="J11" i="49" s="1"/>
  <c r="I12" i="49"/>
  <c r="J12" i="49" s="1"/>
  <c r="O12" i="49" s="1"/>
  <c r="I13" i="49"/>
  <c r="J13" i="49" s="1"/>
  <c r="O13" i="49" s="1"/>
  <c r="Q22" i="49"/>
  <c r="O23" i="49"/>
  <c r="Q24" i="49"/>
  <c r="O25" i="49"/>
  <c r="S22" i="49"/>
  <c r="J16" i="48"/>
  <c r="J29" i="48" s="1"/>
  <c r="G39" i="48" s="1"/>
  <c r="O16" i="48"/>
  <c r="O29" i="48" s="1"/>
  <c r="Q24" i="48"/>
  <c r="S24" i="48"/>
  <c r="S22" i="48"/>
  <c r="Q22" i="48"/>
  <c r="R22" i="48"/>
  <c r="S23" i="48"/>
  <c r="Q23" i="48"/>
  <c r="R23" i="48"/>
  <c r="P23" i="48"/>
  <c r="P24" i="48"/>
  <c r="O25" i="48"/>
  <c r="P22" i="48"/>
  <c r="P7" i="48"/>
  <c r="S7" i="48"/>
  <c r="R7" i="48"/>
  <c r="Q7" i="48"/>
  <c r="P6" i="48"/>
  <c r="P17" i="48" s="1"/>
  <c r="S6" i="48"/>
  <c r="R6" i="48"/>
  <c r="Q6" i="48"/>
  <c r="Q3" i="48"/>
  <c r="R3" i="48"/>
  <c r="S3" i="48"/>
  <c r="Q2" i="48"/>
  <c r="R2" i="48"/>
  <c r="S2" i="48"/>
  <c r="Q9" i="48"/>
  <c r="Q5" i="48"/>
  <c r="Q17" i="48" s="1"/>
  <c r="R9" i="48"/>
  <c r="R5" i="48"/>
  <c r="S9" i="48"/>
  <c r="S5" i="48"/>
  <c r="Q12" i="48"/>
  <c r="Q4" i="48"/>
  <c r="R12" i="48"/>
  <c r="R4" i="48"/>
  <c r="S12" i="48"/>
  <c r="S4" i="48"/>
  <c r="J26" i="48"/>
  <c r="J11" i="48"/>
  <c r="I13" i="48"/>
  <c r="J13" i="48" s="1"/>
  <c r="O13" i="48" s="1"/>
  <c r="I10" i="48"/>
  <c r="J10" i="48" s="1"/>
  <c r="O10" i="48" s="1"/>
  <c r="I8" i="48"/>
  <c r="J8" i="48" s="1"/>
  <c r="J35" i="51" l="1"/>
  <c r="S17" i="48"/>
  <c r="R16" i="48"/>
  <c r="R29" i="48" s="1"/>
  <c r="J39" i="48" s="1"/>
  <c r="Q3" i="52"/>
  <c r="R17" i="48"/>
  <c r="R30" i="48" s="1"/>
  <c r="P39" i="48" s="1"/>
  <c r="O11" i="48"/>
  <c r="O19" i="48" s="1"/>
  <c r="O32" i="48" s="1"/>
  <c r="J19" i="48"/>
  <c r="J32" i="48" s="1"/>
  <c r="AA39" i="48" s="1"/>
  <c r="Q30" i="48"/>
  <c r="O39" i="48" s="1"/>
  <c r="P30" i="48"/>
  <c r="R39" i="48" s="1"/>
  <c r="Q16" i="48"/>
  <c r="Q29" i="48" s="1"/>
  <c r="I39" i="48" s="1"/>
  <c r="O8" i="48"/>
  <c r="O18" i="48" s="1"/>
  <c r="O31" i="48" s="1"/>
  <c r="O34" i="48" s="1"/>
  <c r="J18" i="48"/>
  <c r="J31" i="48" s="1"/>
  <c r="T39" i="48" s="1"/>
  <c r="S16" i="48"/>
  <c r="S29" i="48" s="1"/>
  <c r="K39" i="48" s="1"/>
  <c r="S30" i="48"/>
  <c r="Q39" i="48" s="1"/>
  <c r="O26" i="48"/>
  <c r="S3" i="52"/>
  <c r="J17" i="52"/>
  <c r="J30" i="52" s="1"/>
  <c r="M39" i="52" s="1"/>
  <c r="R3" i="52"/>
  <c r="Q18" i="52"/>
  <c r="O12" i="52"/>
  <c r="O19" i="52" s="1"/>
  <c r="O32" i="52" s="1"/>
  <c r="J19" i="52"/>
  <c r="J32" i="52" s="1"/>
  <c r="AA39" i="52" s="1"/>
  <c r="R18" i="52"/>
  <c r="Q7" i="52"/>
  <c r="S7" i="52"/>
  <c r="P7" i="52"/>
  <c r="J16" i="52"/>
  <c r="J29" i="52" s="1"/>
  <c r="J34" i="52" s="1"/>
  <c r="O2" i="52"/>
  <c r="R2" i="52" s="1"/>
  <c r="J14" i="52"/>
  <c r="J35" i="52" s="1"/>
  <c r="S18" i="52"/>
  <c r="P22" i="52"/>
  <c r="O26" i="52"/>
  <c r="S22" i="52"/>
  <c r="Q22" i="52"/>
  <c r="R22" i="52"/>
  <c r="P5" i="52"/>
  <c r="P17" i="52" s="1"/>
  <c r="P30" i="52" s="1"/>
  <c r="R39" i="52" s="1"/>
  <c r="S5" i="52"/>
  <c r="S17" i="52" s="1"/>
  <c r="S30" i="52" s="1"/>
  <c r="Q39" i="52" s="1"/>
  <c r="R5" i="52"/>
  <c r="R17" i="52" s="1"/>
  <c r="R30" i="52" s="1"/>
  <c r="P39" i="52" s="1"/>
  <c r="O17" i="52"/>
  <c r="O30" i="52" s="1"/>
  <c r="Q5" i="52"/>
  <c r="P11" i="52"/>
  <c r="S11" i="52"/>
  <c r="R11" i="52"/>
  <c r="Q11" i="52"/>
  <c r="P18" i="52"/>
  <c r="P24" i="52"/>
  <c r="S24" i="52"/>
  <c r="Q24" i="52"/>
  <c r="O31" i="52"/>
  <c r="R24" i="52"/>
  <c r="J34" i="51"/>
  <c r="G39" i="51"/>
  <c r="P11" i="51"/>
  <c r="P19" i="51" s="1"/>
  <c r="P32" i="51" s="1"/>
  <c r="R11" i="51"/>
  <c r="R19" i="51" s="1"/>
  <c r="R32" i="51" s="1"/>
  <c r="AD39" i="51" s="1"/>
  <c r="S11" i="51"/>
  <c r="S19" i="51" s="1"/>
  <c r="S32" i="51" s="1"/>
  <c r="AE39" i="51" s="1"/>
  <c r="O19" i="51"/>
  <c r="O32" i="51" s="1"/>
  <c r="Q11" i="51"/>
  <c r="Q19" i="51" s="1"/>
  <c r="Q32" i="51" s="1"/>
  <c r="AC39" i="51" s="1"/>
  <c r="P24" i="51"/>
  <c r="S24" i="51"/>
  <c r="R24" i="51"/>
  <c r="Q24" i="51"/>
  <c r="P2" i="51"/>
  <c r="R2" i="51"/>
  <c r="O16" i="51"/>
  <c r="O29" i="51" s="1"/>
  <c r="S2" i="51"/>
  <c r="O14" i="51"/>
  <c r="Q2" i="51"/>
  <c r="P22" i="51"/>
  <c r="O26" i="51"/>
  <c r="S22" i="51"/>
  <c r="R22" i="51"/>
  <c r="Q22" i="51"/>
  <c r="P8" i="51"/>
  <c r="P18" i="51" s="1"/>
  <c r="R8" i="51"/>
  <c r="R18" i="51" s="1"/>
  <c r="O18" i="51"/>
  <c r="O31" i="51" s="1"/>
  <c r="S8" i="51"/>
  <c r="S18" i="51" s="1"/>
  <c r="Q8" i="51"/>
  <c r="Q18" i="51" s="1"/>
  <c r="P5" i="51"/>
  <c r="P17" i="51" s="1"/>
  <c r="P30" i="51" s="1"/>
  <c r="R39" i="51" s="1"/>
  <c r="S5" i="51"/>
  <c r="S17" i="51" s="1"/>
  <c r="S30" i="51" s="1"/>
  <c r="Q39" i="51" s="1"/>
  <c r="R5" i="51"/>
  <c r="R17" i="51" s="1"/>
  <c r="R30" i="51" s="1"/>
  <c r="P39" i="51" s="1"/>
  <c r="O17" i="51"/>
  <c r="O30" i="51" s="1"/>
  <c r="Q5" i="51"/>
  <c r="Q17" i="51" s="1"/>
  <c r="Q30" i="51" s="1"/>
  <c r="O39" i="51" s="1"/>
  <c r="J34" i="50"/>
  <c r="G39" i="50"/>
  <c r="P24" i="50"/>
  <c r="R24" i="50"/>
  <c r="S24" i="50"/>
  <c r="Q24" i="50"/>
  <c r="P22" i="50"/>
  <c r="R22" i="50"/>
  <c r="O26" i="50"/>
  <c r="S22" i="50"/>
  <c r="Q22" i="50"/>
  <c r="P5" i="50"/>
  <c r="P17" i="50" s="1"/>
  <c r="P30" i="50" s="1"/>
  <c r="R39" i="50" s="1"/>
  <c r="S5" i="50"/>
  <c r="S17" i="50" s="1"/>
  <c r="S30" i="50" s="1"/>
  <c r="Q39" i="50" s="1"/>
  <c r="R5" i="50"/>
  <c r="R17" i="50" s="1"/>
  <c r="R30" i="50" s="1"/>
  <c r="P39" i="50" s="1"/>
  <c r="O17" i="50"/>
  <c r="O30" i="50" s="1"/>
  <c r="Q5" i="50"/>
  <c r="Q17" i="50" s="1"/>
  <c r="Q30" i="50" s="1"/>
  <c r="O39" i="50" s="1"/>
  <c r="P8" i="50"/>
  <c r="P18" i="50" s="1"/>
  <c r="O18" i="50"/>
  <c r="O31" i="50" s="1"/>
  <c r="S8" i="50"/>
  <c r="S18" i="50" s="1"/>
  <c r="R8" i="50"/>
  <c r="R18" i="50" s="1"/>
  <c r="Q8" i="50"/>
  <c r="Q18" i="50" s="1"/>
  <c r="P11" i="50"/>
  <c r="P19" i="50" s="1"/>
  <c r="P32" i="50" s="1"/>
  <c r="S11" i="50"/>
  <c r="S19" i="50" s="1"/>
  <c r="S32" i="50" s="1"/>
  <c r="AE39" i="50" s="1"/>
  <c r="R11" i="50"/>
  <c r="R19" i="50" s="1"/>
  <c r="R32" i="50" s="1"/>
  <c r="AD39" i="50" s="1"/>
  <c r="O19" i="50"/>
  <c r="O32" i="50" s="1"/>
  <c r="Q11" i="50"/>
  <c r="Q19" i="50" s="1"/>
  <c r="Q32" i="50" s="1"/>
  <c r="AC39" i="50" s="1"/>
  <c r="P2" i="50"/>
  <c r="R2" i="50"/>
  <c r="O16" i="50"/>
  <c r="O29" i="50" s="1"/>
  <c r="S2" i="50"/>
  <c r="Q2" i="50"/>
  <c r="O14" i="50"/>
  <c r="J19" i="49"/>
  <c r="J32" i="49" s="1"/>
  <c r="AA39" i="49" s="1"/>
  <c r="O11" i="49"/>
  <c r="R3" i="49"/>
  <c r="Q3" i="49"/>
  <c r="P3" i="49"/>
  <c r="S3" i="49"/>
  <c r="R9" i="49"/>
  <c r="P9" i="49"/>
  <c r="S9" i="49"/>
  <c r="Q9" i="49"/>
  <c r="R7" i="49"/>
  <c r="P7" i="49"/>
  <c r="S7" i="49"/>
  <c r="Q7" i="49"/>
  <c r="R10" i="49"/>
  <c r="S10" i="49"/>
  <c r="Q10" i="49"/>
  <c r="P10" i="49"/>
  <c r="R6" i="49"/>
  <c r="S6" i="49"/>
  <c r="Q6" i="49"/>
  <c r="P6" i="49"/>
  <c r="J16" i="49"/>
  <c r="J29" i="49" s="1"/>
  <c r="G39" i="49" s="1"/>
  <c r="J14" i="49"/>
  <c r="J35" i="49" s="1"/>
  <c r="O2" i="49"/>
  <c r="J18" i="49"/>
  <c r="J31" i="49" s="1"/>
  <c r="T39" i="49" s="1"/>
  <c r="O8" i="49"/>
  <c r="R4" i="49"/>
  <c r="P4" i="49"/>
  <c r="Q4" i="49"/>
  <c r="S4" i="49"/>
  <c r="P23" i="49"/>
  <c r="Q23" i="49"/>
  <c r="S23" i="49"/>
  <c r="R23" i="49"/>
  <c r="P25" i="49"/>
  <c r="Q25" i="49"/>
  <c r="S25" i="49"/>
  <c r="R25" i="49"/>
  <c r="O26" i="49"/>
  <c r="R13" i="49"/>
  <c r="Q13" i="49"/>
  <c r="P13" i="49"/>
  <c r="S13" i="49"/>
  <c r="R12" i="49"/>
  <c r="P12" i="49"/>
  <c r="Q12" i="49"/>
  <c r="S12" i="49"/>
  <c r="O5" i="49"/>
  <c r="J17" i="49"/>
  <c r="J30" i="49" s="1"/>
  <c r="M39" i="49" s="1"/>
  <c r="P29" i="48"/>
  <c r="L39" i="48" s="1"/>
  <c r="P25" i="48"/>
  <c r="R25" i="48"/>
  <c r="S25" i="48"/>
  <c r="Q25" i="48"/>
  <c r="Q26" i="48" s="1"/>
  <c r="P10" i="48"/>
  <c r="S10" i="48"/>
  <c r="R10" i="48"/>
  <c r="Q10" i="48"/>
  <c r="P13" i="48"/>
  <c r="S13" i="48"/>
  <c r="R13" i="48"/>
  <c r="Q13" i="48"/>
  <c r="J14" i="48"/>
  <c r="J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O14" i="48" l="1"/>
  <c r="R31" i="52"/>
  <c r="W39" i="52" s="1"/>
  <c r="R8" i="48"/>
  <c r="R18" i="48" s="1"/>
  <c r="R31" i="48" s="1"/>
  <c r="W39" i="48" s="1"/>
  <c r="Q11" i="48"/>
  <c r="Q19" i="48" s="1"/>
  <c r="Q32" i="48" s="1"/>
  <c r="AC39" i="48" s="1"/>
  <c r="Q8" i="48"/>
  <c r="Q18" i="48" s="1"/>
  <c r="Q31" i="48" s="1"/>
  <c r="V39" i="48" s="1"/>
  <c r="P11" i="48"/>
  <c r="P19" i="48" s="1"/>
  <c r="P32" i="48" s="1"/>
  <c r="AG39" i="48"/>
  <c r="AH39" i="48"/>
  <c r="S8" i="48"/>
  <c r="S18" i="48" s="1"/>
  <c r="S31" i="48" s="1"/>
  <c r="X39" i="48" s="1"/>
  <c r="R11" i="48"/>
  <c r="R19" i="48" s="1"/>
  <c r="R32" i="48" s="1"/>
  <c r="J34" i="48"/>
  <c r="P8" i="48"/>
  <c r="P18" i="48" s="1"/>
  <c r="P31" i="48" s="1"/>
  <c r="Y39" i="48" s="1"/>
  <c r="AL39" i="48" s="1"/>
  <c r="S11" i="48"/>
  <c r="S19" i="48" s="1"/>
  <c r="S32" i="48" s="1"/>
  <c r="AE39" i="48" s="1"/>
  <c r="S26" i="48"/>
  <c r="P26" i="48"/>
  <c r="R26" i="48"/>
  <c r="G39" i="52"/>
  <c r="AH39" i="52" s="1"/>
  <c r="O14" i="52"/>
  <c r="Q2" i="52"/>
  <c r="O16" i="52"/>
  <c r="O29" i="52" s="1"/>
  <c r="O34" i="52" s="1"/>
  <c r="Q31" i="52"/>
  <c r="V39" i="52" s="1"/>
  <c r="S2" i="52"/>
  <c r="S16" i="52" s="1"/>
  <c r="S29" i="52" s="1"/>
  <c r="P2" i="52"/>
  <c r="P16" i="52" s="1"/>
  <c r="P29" i="52" s="1"/>
  <c r="Q12" i="52"/>
  <c r="Q19" i="52" s="1"/>
  <c r="Q32" i="52" s="1"/>
  <c r="AC39" i="52" s="1"/>
  <c r="R12" i="52"/>
  <c r="R19" i="52" s="1"/>
  <c r="R32" i="52" s="1"/>
  <c r="AD39" i="52" s="1"/>
  <c r="P12" i="52"/>
  <c r="S12" i="52"/>
  <c r="Q17" i="52"/>
  <c r="Q30" i="52" s="1"/>
  <c r="O39" i="52" s="1"/>
  <c r="S31" i="52"/>
  <c r="X39" i="52" s="1"/>
  <c r="P31" i="52"/>
  <c r="Y39" i="52" s="1"/>
  <c r="S26" i="52"/>
  <c r="Q16" i="52"/>
  <c r="Q29" i="52" s="1"/>
  <c r="R26" i="52"/>
  <c r="R16" i="52"/>
  <c r="R29" i="52" s="1"/>
  <c r="Q26" i="52"/>
  <c r="P26" i="52"/>
  <c r="R31" i="51"/>
  <c r="W39" i="51" s="1"/>
  <c r="S26" i="51"/>
  <c r="P16" i="51"/>
  <c r="P29" i="51" s="1"/>
  <c r="P14" i="51"/>
  <c r="S16" i="51"/>
  <c r="S29" i="51" s="1"/>
  <c r="S14" i="51"/>
  <c r="Q26" i="51"/>
  <c r="O34" i="51"/>
  <c r="Q31" i="51"/>
  <c r="V39" i="51" s="1"/>
  <c r="P31" i="51"/>
  <c r="Y39" i="51" s="1"/>
  <c r="AH39" i="51"/>
  <c r="AG39" i="51"/>
  <c r="S31" i="51"/>
  <c r="X39" i="51" s="1"/>
  <c r="R26" i="51"/>
  <c r="P26" i="51"/>
  <c r="Q14" i="51"/>
  <c r="Q16" i="51"/>
  <c r="Q29" i="51" s="1"/>
  <c r="R14" i="51"/>
  <c r="R16" i="51"/>
  <c r="R29" i="51" s="1"/>
  <c r="O34" i="50"/>
  <c r="R14" i="50"/>
  <c r="R16" i="50"/>
  <c r="R29" i="50" s="1"/>
  <c r="Q31" i="50"/>
  <c r="V39" i="50" s="1"/>
  <c r="P16" i="50"/>
  <c r="P29" i="50" s="1"/>
  <c r="P14" i="50"/>
  <c r="S16" i="50"/>
  <c r="S14" i="50"/>
  <c r="Q26" i="50"/>
  <c r="R26" i="50"/>
  <c r="S31" i="50"/>
  <c r="X39" i="50" s="1"/>
  <c r="AH39" i="50"/>
  <c r="AG39" i="50"/>
  <c r="S26" i="50"/>
  <c r="S29" i="50"/>
  <c r="P31" i="50"/>
  <c r="Y39" i="50" s="1"/>
  <c r="Q14" i="50"/>
  <c r="Q16" i="50"/>
  <c r="Q29" i="50" s="1"/>
  <c r="P26" i="50"/>
  <c r="R31" i="50"/>
  <c r="W39" i="50" s="1"/>
  <c r="AH39" i="49"/>
  <c r="AG39" i="49"/>
  <c r="R5" i="49"/>
  <c r="R17" i="49" s="1"/>
  <c r="R30" i="49" s="1"/>
  <c r="P39" i="49" s="1"/>
  <c r="P5" i="49"/>
  <c r="P17" i="49" s="1"/>
  <c r="P30" i="49" s="1"/>
  <c r="R39" i="49" s="1"/>
  <c r="O17" i="49"/>
  <c r="O30" i="49" s="1"/>
  <c r="Q5" i="49"/>
  <c r="Q17" i="49" s="1"/>
  <c r="Q30" i="49" s="1"/>
  <c r="O39" i="49" s="1"/>
  <c r="S5" i="49"/>
  <c r="S17" i="49" s="1"/>
  <c r="S30" i="49" s="1"/>
  <c r="Q39" i="49" s="1"/>
  <c r="R8" i="49"/>
  <c r="R18" i="49" s="1"/>
  <c r="R31" i="49" s="1"/>
  <c r="W39" i="49" s="1"/>
  <c r="P8" i="49"/>
  <c r="P18" i="49" s="1"/>
  <c r="P31" i="49" s="1"/>
  <c r="Y39" i="49" s="1"/>
  <c r="S8" i="49"/>
  <c r="S18" i="49" s="1"/>
  <c r="S31" i="49" s="1"/>
  <c r="X39" i="49" s="1"/>
  <c r="Q8" i="49"/>
  <c r="Q18" i="49" s="1"/>
  <c r="Q31" i="49" s="1"/>
  <c r="V39" i="49" s="1"/>
  <c r="O18" i="49"/>
  <c r="O31" i="49" s="1"/>
  <c r="R11" i="49"/>
  <c r="R19" i="49" s="1"/>
  <c r="R32" i="49" s="1"/>
  <c r="AD39" i="49" s="1"/>
  <c r="P11" i="49"/>
  <c r="P19" i="49" s="1"/>
  <c r="P32" i="49" s="1"/>
  <c r="O19" i="49"/>
  <c r="O32" i="49" s="1"/>
  <c r="Q11" i="49"/>
  <c r="Q19" i="49" s="1"/>
  <c r="Q32" i="49" s="1"/>
  <c r="AC39" i="49" s="1"/>
  <c r="S11" i="49"/>
  <c r="S19" i="49" s="1"/>
  <c r="S32" i="49" s="1"/>
  <c r="AE39" i="49" s="1"/>
  <c r="R26" i="49"/>
  <c r="J34" i="49"/>
  <c r="P26" i="49"/>
  <c r="S26" i="49"/>
  <c r="Q26" i="49"/>
  <c r="R2" i="49"/>
  <c r="P2" i="49"/>
  <c r="O14" i="49"/>
  <c r="Q2" i="49"/>
  <c r="O16" i="49"/>
  <c r="O29" i="49" s="1"/>
  <c r="S2" i="49"/>
  <c r="P14" i="48"/>
  <c r="X12" i="45"/>
  <c r="Q12" i="45"/>
  <c r="J12" i="45"/>
  <c r="D12" i="45"/>
  <c r="P14" i="52" l="1"/>
  <c r="AI39" i="48"/>
  <c r="AG39" i="52"/>
  <c r="Q14" i="48"/>
  <c r="P34" i="48"/>
  <c r="Q14" i="52"/>
  <c r="Q34" i="48"/>
  <c r="R14" i="48"/>
  <c r="AD39" i="48"/>
  <c r="AJ39" i="48" s="1"/>
  <c r="R34" i="48"/>
  <c r="S34" i="48"/>
  <c r="S14" i="48"/>
  <c r="AK39" i="48"/>
  <c r="S14" i="52"/>
  <c r="P19" i="52"/>
  <c r="P32" i="52" s="1"/>
  <c r="P34" i="52" s="1"/>
  <c r="S19" i="52"/>
  <c r="S32" i="52" s="1"/>
  <c r="AE39" i="52" s="1"/>
  <c r="R14" i="52"/>
  <c r="Q34" i="52"/>
  <c r="I39" i="52"/>
  <c r="AI39" i="52" s="1"/>
  <c r="K39" i="52"/>
  <c r="R34" i="52"/>
  <c r="J39" i="52"/>
  <c r="AJ39" i="52" s="1"/>
  <c r="L39" i="52"/>
  <c r="AL39" i="52" s="1"/>
  <c r="L39" i="51"/>
  <c r="AL39" i="51" s="1"/>
  <c r="P34" i="51"/>
  <c r="I39" i="51"/>
  <c r="AI39" i="51" s="1"/>
  <c r="Q34" i="51"/>
  <c r="R34" i="51"/>
  <c r="J39" i="51"/>
  <c r="AJ39" i="51" s="1"/>
  <c r="K39" i="51"/>
  <c r="AK39" i="51" s="1"/>
  <c r="S34" i="51"/>
  <c r="Q34" i="50"/>
  <c r="I39" i="50"/>
  <c r="AI39" i="50" s="1"/>
  <c r="R34" i="50"/>
  <c r="J39" i="50"/>
  <c r="AJ39" i="50" s="1"/>
  <c r="L39" i="50"/>
  <c r="AL39" i="50" s="1"/>
  <c r="P34" i="50"/>
  <c r="K39" i="50"/>
  <c r="AK39" i="50" s="1"/>
  <c r="S34" i="50"/>
  <c r="Q14" i="49"/>
  <c r="Q16" i="49"/>
  <c r="Q29" i="49" s="1"/>
  <c r="S16" i="49"/>
  <c r="S29" i="49" s="1"/>
  <c r="S14" i="49"/>
  <c r="P14" i="49"/>
  <c r="P16" i="49"/>
  <c r="P29" i="49" s="1"/>
  <c r="O34" i="49"/>
  <c r="R16" i="49"/>
  <c r="R29" i="49" s="1"/>
  <c r="R14" i="49"/>
  <c r="AE12" i="45"/>
  <c r="C15" i="45" s="1"/>
  <c r="AI12" i="45"/>
  <c r="AH12" i="45"/>
  <c r="AG12" i="45"/>
  <c r="AF12" i="45"/>
  <c r="AD12" i="45"/>
  <c r="B15" i="45" s="1"/>
  <c r="S34" i="52" l="1"/>
  <c r="AK39" i="52"/>
  <c r="P34" i="49"/>
  <c r="L39" i="49"/>
  <c r="AL39" i="49" s="1"/>
  <c r="Q34" i="49"/>
  <c r="I39" i="49"/>
  <c r="AI39" i="49" s="1"/>
  <c r="R34" i="49"/>
  <c r="J39" i="49"/>
  <c r="AJ39" i="49" s="1"/>
  <c r="S34" i="49"/>
  <c r="K39" i="49"/>
  <c r="AK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<sst xmlns="http://schemas.openxmlformats.org/spreadsheetml/2006/main" count="996" uniqueCount="166">
  <si>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</si>
  <si>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</si>
  <si>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</si>
  <si>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</si>
  <si>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</si>
  <si>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</si>
  <si>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</si>
  <si>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</si>
  <si>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</si>
  <si>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</si>
  <si>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</si>
  <si>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</si>
  <si>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</si>
  <si>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</si>
  <si>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</si>
  <si>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</si>
  <si>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</si>
  <si>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</si>
  <si>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</si>
  <si>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</si>
  <si>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</si>
  <si>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</si>
  <si>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</si>
  <si>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</si>
  <si>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</si>
  <si>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</si>
  <si>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</si>
  <si>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</si>
  <si>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</si>
  <si>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</si>
  <si>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</si>
  <si>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</si>
  <si>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</si>
  <si>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</si>
  <si>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</si>
  <si>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</si>
  <si>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</si>
  <si>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</si>
  <si>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</si>
  <si>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</si>
  <si>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</si>
  <si>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</si>
  <si>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</si>
  <si>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</si>
  <si>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</si>
  <si>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</si>
  <si>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</si>
  <si>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</si>
  <si>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</si>
  <si>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</si>
  <si>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</si>
  <si>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</si>
  <si>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</si>
  <si>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</si>
  <si>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</si>
  <si>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</si>
  <si>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</si>
  <si>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</si>
  <si>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</si>
  <si>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</si>
  <si>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</si>
  <si>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</si>
  <si>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</si>
  <si>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</si>
  <si>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</si>
  <si>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</si>
  <si>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</si>
  <si>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</si>
  <si>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</si>
  <si>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</si>
  <si>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</si>
  <si>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</si>
  <si>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</si>
  <si>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</si>
  <si>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</si>
  <si>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</si>
  <si>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</si>
  <si>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</si>
  <si>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</si>
  <si>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</si>
  <si>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</si>
  <si>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</si>
  <si>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</si>
  <si>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</si>
  <si>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</si>
  <si>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</si>
  <si>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</si>
  <si>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</si>
  <si>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</si>
  <si>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</si>
  <si>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</si>
  <si>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Di cui Campo di intervento 022</t>
  </si>
  <si>
    <t>Di cui Campo di intervento 023</t>
  </si>
  <si>
    <t>Di cui Campo di intervento 006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</si>
  <si>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</si>
  <si>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</si>
  <si>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</si>
  <si>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</si>
  <si>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</si>
  <si>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</si>
  <si>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</si>
  <si>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</si>
  <si>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</si>
  <si>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</si>
  <si>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</si>
  <si>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</si>
  <si>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</si>
  <si>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</si>
  <si>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</si>
  <si>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</si>
  <si>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</si>
  <si>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</si>
  <si>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</si>
  <si>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</si>
  <si>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</si>
  <si>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</si>
  <si>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</si>
  <si>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</si>
  <si>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</si>
  <si>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</si>
  <si>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</si>
  <si>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</si>
  <si>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</si>
  <si>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 xml:space="preserve">Costo standard del personale: </t>
  </si>
  <si>
    <t>https://www.gea.mur.gov.it/docs/Pe/m_pi.AOOSG_MUR.REGISTRO%20DECRETI(R).0000341.15-03-2022.pdf</t>
  </si>
  <si>
    <t>Bando Avviso n.341 del 15 marzo 2022:</t>
  </si>
  <si>
    <t>Articolo 3 (Dotazione finanziaria dell’avviso) e Articolo 7 (Criteri di ammissibilità) dell'Avviso MUR n.341 del 15 marzo 2022</t>
  </si>
  <si>
    <t>Campi di intervento 022, 023, 006:</t>
  </si>
  <si>
    <t>% di Agevolazione:</t>
  </si>
  <si>
    <t>Nozioni e riferimenti:</t>
  </si>
  <si>
    <r>
      <t>2. Riempire le colonne dalla A alla AW del foglio</t>
    </r>
    <r>
      <rPr>
        <i/>
        <sz val="12"/>
        <color theme="1"/>
        <rFont val="Calibri"/>
        <family val="2"/>
        <scheme val="minor"/>
      </rPr>
      <t xml:space="preserve"> "Proponente_Riepilogo"</t>
    </r>
    <r>
      <rPr>
        <sz val="12"/>
        <color theme="1"/>
        <rFont val="Calibri"/>
        <family val="2"/>
        <scheme val="minor"/>
      </rPr>
      <t xml:space="preserve"> assicurandosi di completare le righe dalla 14 alla 20 della tabella riassuntiva.</t>
    </r>
  </si>
  <si>
    <t>Istruzioni:</t>
  </si>
  <si>
    <t>Altre tipologie di costo</t>
  </si>
  <si>
    <t>Tot.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</si>
  <si>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</si>
  <si>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</si>
  <si>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</si>
  <si>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</si>
  <si>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</si>
  <si>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</si>
  <si>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art. 6.2.1 Spese di personale https://www.mur.gov.it/sites/default/files/2022-10/PNRR_LINEE%20GUIDA%20PER%20LA%20RENDICONTAZIONE.pdf 
(vedere sotto)</t>
  </si>
  <si>
    <t xml:space="preserve">Art. 3.4 (Tipologie ed entità agevolazioni ) del Bando 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</si>
  <si>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</si>
  <si>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</si>
  <si>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</si>
  <si>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</si>
  <si>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</si>
  <si>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</si>
  <si>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</si>
  <si>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</si>
  <si>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</si>
  <si>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</si>
  <si>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</si>
  <si>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????% agevolazioni genere femminile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</si>
  <si>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</si>
  <si>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</si>
  <si>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</si>
  <si>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</si>
  <si>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</si>
  <si>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</si>
  <si>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</si>
  <si>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agevolazioni linea 006</t>
  </si>
  <si>
    <t>TOTALE COMPLESSIVO (PERSONALE E ALTRI COSTI)</t>
  </si>
  <si>
    <t>Check totale</t>
  </si>
  <si>
    <t>TOTALE COMPLESSIVO AGEVOLAZIONE (PERSONALE E ALTRI COSTI)</t>
  </si>
  <si>
    <r>
      <t xml:space="preserve">1. Compilare un foglio </t>
    </r>
    <r>
      <rPr>
        <i/>
        <sz val="12"/>
        <color theme="1"/>
        <rFont val="Calibri"/>
        <family val="2"/>
        <scheme val="minor"/>
      </rPr>
      <t>"Partner X Costi "</t>
    </r>
    <r>
      <rPr>
        <sz val="12"/>
        <color theme="1"/>
        <rFont val="Calibri"/>
        <family val="2"/>
        <scheme val="minor"/>
      </rPr>
      <t xml:space="preserve"> per ogni Partner del Proponente. 
Si specifica che è necessario indicare la % del costo dedicata alle varie linee di intervento/requisiti PNRR (colonne dalla K alla N).
Il riepilogo dei costi e delle agevolazioni viene calcolato nelle RIGA 39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</si>
</sst>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[$€]#,##0.00"/>
    <numFmt numFmtId="167" formatCode="[$€]#,##0"/>
    <numFmt numFmtId="168" formatCode="_-* #,##0\ &quot;€&quot;_-;\-* #,##0\ &quot;€&quot;_-;_-* &quot;-&quot;??\ &quot;€&quot;_-;_-@_-"/>
    <numFmt numFmtId="169" formatCode="_([$€-2]\ * #,##0.00_);_([$€-2]\ * \(#,##0.00\);_([$€-2]\ * &quot;-&quot;??_);_(@_)"/>
    <numFmt numFmtId="170" formatCode="0.0000"/>
    <numFmt numFmtId="171" formatCode="_-* #,##0.00\ _€_-;\-* #,##0.00\ _€_-;_-* &quot;-&quot;??\ _€_-;_-@_-"/>
  </numFmts>
  <fonts count="31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74">
    <xf numFmtId="0" fontId="0" fillId="0" borderId="0" xfId="0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8" fillId="2" borderId="0" xfId="0" applyFont="1" applyFill="1" applyAlignment="1">
      <alignment vertical="center"/>
    </xf>
    <xf numFmtId="9" fontId="9" fillId="0" borderId="1" xfId="0" applyNumberFormat="1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9" fontId="10" fillId="0" borderId="1" xfId="0" applyNumberFormat="1" applyFont="1" applyBorder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0" fillId="3" borderId="0" xfId="0" applyFill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/>
    <xf numFmtId="0" fontId="4" fillId="3" borderId="1" xfId="0" applyFont="1" applyFill="1" applyBorder="1"/>
    <xf numFmtId="166" fontId="4" fillId="3" borderId="1" xfId="0" applyNumberFormat="1" applyFont="1" applyFill="1" applyBorder="1"/>
    <xf numFmtId="167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167" fontId="7" fillId="3" borderId="1" xfId="0" applyNumberFormat="1" applyFont="1" applyFill="1" applyBorder="1" applyAlignment="1">
      <alignment horizontal="right"/>
    </xf>
    <xf numFmtId="167" fontId="6" fillId="3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167" fontId="0" fillId="3" borderId="0" xfId="0" applyNumberFormat="1" applyFill="1"/>
    <xf numFmtId="0" fontId="8" fillId="3" borderId="0" xfId="0" quotePrefix="1" applyFont="1" applyFill="1"/>
    <xf numFmtId="9" fontId="0" fillId="3" borderId="0" xfId="0" applyNumberFormat="1" applyFill="1"/>
    <xf numFmtId="9" fontId="8" fillId="3" borderId="0" xfId="0" applyNumberFormat="1" applyFont="1" applyFill="1"/>
    <xf numFmtId="9" fontId="0" fillId="3" borderId="0" xfId="2" applyFont="1" applyFill="1" applyAlignment="1"/>
    <xf numFmtId="0" fontId="8" fillId="3" borderId="0" xfId="0" applyFont="1" applyFill="1" applyAlignment="1">
      <alignment horizontal="center"/>
    </xf>
    <xf numFmtId="9" fontId="4" fillId="3" borderId="2" xfId="0" applyNumberFormat="1" applyFont="1" applyFill="1" applyBorder="1"/>
    <xf numFmtId="0" fontId="4" fillId="3" borderId="2" xfId="0" applyFont="1" applyFill="1" applyBorder="1"/>
    <xf numFmtId="10" fontId="4" fillId="3" borderId="2" xfId="0" applyNumberFormat="1" applyFont="1" applyFill="1" applyBorder="1" applyAlignment="1">
      <alignment horizontal="right"/>
    </xf>
    <xf numFmtId="10" fontId="5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2" fillId="8" borderId="4" xfId="0" applyNumberFormat="1" applyFont="1" applyFill="1" applyBorder="1"/>
    <xf numFmtId="9" fontId="8" fillId="3" borderId="4" xfId="0" applyNumberFormat="1" applyFont="1" applyFill="1" applyBorder="1"/>
    <xf numFmtId="9" fontId="13" fillId="0" borderId="1" xfId="0" applyNumberFormat="1" applyFont="1" applyBorder="1"/>
    <xf numFmtId="9" fontId="13" fillId="0" borderId="1" xfId="0" applyNumberFormat="1" applyFont="1" applyBorder="1" applyAlignment="1">
      <alignment horizontal="right"/>
    </xf>
    <xf numFmtId="9" fontId="13" fillId="0" borderId="3" xfId="0" applyNumberFormat="1" applyFont="1" applyBorder="1" applyAlignment="1">
      <alignment horizontal="right"/>
    </xf>
    <xf numFmtId="164" fontId="0" fillId="3" borderId="0" xfId="1" applyFont="1" applyFill="1" applyAlignment="1"/>
    <xf numFmtId="164" fontId="0" fillId="3" borderId="0" xfId="0" applyNumberFormat="1" applyFill="1"/>
    <xf numFmtId="164" fontId="13" fillId="0" borderId="1" xfId="1" applyFont="1" applyBorder="1" applyAlignment="1"/>
    <xf numFmtId="0" fontId="7" fillId="0" borderId="2" xfId="0" applyFont="1" applyBorder="1"/>
    <xf numFmtId="0" fontId="7" fillId="0" borderId="8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9" fontId="13" fillId="0" borderId="1" xfId="2" applyFont="1" applyBorder="1" applyAlignment="1"/>
    <xf numFmtId="168" fontId="0" fillId="3" borderId="0" xfId="1" applyNumberFormat="1" applyFont="1" applyFill="1" applyAlignment="1"/>
    <xf numFmtId="168" fontId="0" fillId="3" borderId="0" xfId="0" applyNumberFormat="1" applyFill="1"/>
    <xf numFmtId="168" fontId="0" fillId="3" borderId="4" xfId="0" applyNumberFormat="1" applyFill="1" applyBorder="1"/>
    <xf numFmtId="168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8" fillId="3" borderId="4" xfId="0" applyFont="1" applyFill="1" applyBorder="1"/>
    <xf numFmtId="168" fontId="13" fillId="0" borderId="1" xfId="1" applyNumberFormat="1" applyFont="1" applyBorder="1" applyAlignment="1"/>
    <xf numFmtId="168" fontId="0" fillId="3" borderId="0" xfId="1" applyNumberFormat="1" applyFont="1" applyFill="1" applyAlignment="1">
      <alignment vertical="top"/>
    </xf>
    <xf numFmtId="168" fontId="8" fillId="3" borderId="4" xfId="0" applyNumberFormat="1" applyFont="1" applyFill="1" applyBorder="1"/>
    <xf numFmtId="0" fontId="5" fillId="10" borderId="6" xfId="0" applyFont="1" applyFill="1" applyBorder="1" applyAlignment="1">
      <alignment wrapText="1"/>
    </xf>
    <xf numFmtId="0" fontId="5" fillId="9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8" fillId="13" borderId="4" xfId="0" quotePrefix="1" applyFont="1" applyFill="1" applyBorder="1"/>
    <xf numFmtId="0" fontId="5" fillId="14" borderId="1" xfId="0" applyFont="1" applyFill="1" applyBorder="1" applyAlignment="1">
      <alignment wrapText="1"/>
    </xf>
    <xf numFmtId="0" fontId="5" fillId="15" borderId="2" xfId="0" applyFont="1" applyFill="1" applyBorder="1" applyAlignment="1">
      <alignment wrapText="1"/>
    </xf>
    <xf numFmtId="0" fontId="5" fillId="16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6" fillId="3" borderId="4" xfId="0" applyFont="1" applyFill="1" applyBorder="1"/>
    <xf numFmtId="0" fontId="7" fillId="3" borderId="4" xfId="0" applyFont="1" applyFill="1" applyBorder="1"/>
    <xf numFmtId="9" fontId="4" fillId="3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textRotation="90"/>
    </xf>
    <xf numFmtId="0" fontId="7" fillId="0" borderId="0" xfId="0" applyFont="1" applyAlignment="1">
      <alignment textRotation="90"/>
    </xf>
    <xf numFmtId="0" fontId="3" fillId="0" borderId="0" xfId="0" applyFont="1"/>
    <xf numFmtId="0" fontId="3" fillId="3" borderId="0" xfId="0" applyFont="1" applyFill="1"/>
    <xf numFmtId="9" fontId="3" fillId="0" borderId="1" xfId="0" applyNumberFormat="1" applyFont="1" applyBorder="1"/>
    <xf numFmtId="0" fontId="3" fillId="0" borderId="1" xfId="0" applyFont="1" applyBorder="1"/>
    <xf numFmtId="10" fontId="3" fillId="0" borderId="1" xfId="0" applyNumberFormat="1" applyFont="1" applyBorder="1"/>
    <xf numFmtId="168" fontId="3" fillId="0" borderId="1" xfId="1" applyNumberFormat="1" applyFont="1" applyBorder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/>
    <xf numFmtId="0" fontId="17" fillId="0" borderId="0" xfId="0" applyFont="1" applyAlignment="1">
      <alignment horizontal="center" wrapText="1"/>
    </xf>
    <xf numFmtId="169" fontId="2" fillId="0" borderId="0" xfId="0" applyNumberFormat="1" applyFont="1"/>
    <xf numFmtId="169" fontId="2" fillId="0" borderId="0" xfId="0" applyNumberFormat="1" applyFont="1" applyAlignment="1">
      <alignment horizontal="center"/>
    </xf>
    <xf numFmtId="9" fontId="2" fillId="0" borderId="0" xfId="2" applyFont="1" applyFill="1" applyAlignment="1">
      <alignment horizontal="center"/>
    </xf>
    <xf numFmtId="0" fontId="19" fillId="0" borderId="0" xfId="0" applyFont="1" applyAlignment="1">
      <alignment horizontal="center"/>
    </xf>
    <xf numFmtId="170" fontId="24" fillId="0" borderId="0" xfId="5" applyNumberFormat="1" applyFont="1"/>
    <xf numFmtId="0" fontId="24" fillId="0" borderId="0" xfId="5" applyFont="1"/>
    <xf numFmtId="0" fontId="24" fillId="0" borderId="0" xfId="5" applyFont="1" applyAlignment="1">
      <alignment horizontal="center" vertical="center" wrapText="1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165" fontId="24" fillId="0" borderId="0" xfId="5" applyNumberFormat="1" applyFont="1"/>
    <xf numFmtId="0" fontId="27" fillId="0" borderId="12" xfId="5" applyFont="1" applyBorder="1" applyAlignment="1">
      <alignment vertical="center" wrapText="1"/>
    </xf>
    <xf numFmtId="165" fontId="27" fillId="0" borderId="13" xfId="7" applyFont="1" applyFill="1" applyBorder="1" applyAlignment="1" applyProtection="1">
      <alignment horizontal="center" vertical="center" wrapText="1"/>
    </xf>
    <xf numFmtId="171" fontId="24" fillId="0" borderId="0" xfId="5" applyNumberFormat="1" applyFont="1"/>
    <xf numFmtId="9" fontId="27" fillId="0" borderId="13" xfId="2" applyFont="1" applyFill="1" applyBorder="1" applyAlignment="1" applyProtection="1">
      <alignment horizontal="center" vertical="center" wrapText="1"/>
    </xf>
    <xf numFmtId="0" fontId="24" fillId="0" borderId="0" xfId="5" applyFont="1" applyAlignment="1">
      <alignment horizontal="left" wrapText="1"/>
    </xf>
    <xf numFmtId="0" fontId="2" fillId="0" borderId="0" xfId="0" applyFont="1" applyAlignment="1">
      <alignment horizontal="center"/>
    </xf>
    <xf numFmtId="0" fontId="22" fillId="20" borderId="11" xfId="5" applyFont="1" applyFill="1" applyBorder="1" applyAlignment="1">
      <alignment horizontal="center" vertical="center" wrapText="1"/>
    </xf>
    <xf numFmtId="0" fontId="22" fillId="19" borderId="4" xfId="0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0" fontId="24" fillId="0" borderId="4" xfId="5" applyFont="1" applyBorder="1" applyAlignment="1">
      <alignment wrapText="1"/>
    </xf>
    <xf numFmtId="49" fontId="24" fillId="0" borderId="4" xfId="5" applyNumberFormat="1" applyFont="1" applyBorder="1" applyAlignment="1">
      <alignment horizontal="left" wrapText="1"/>
    </xf>
    <xf numFmtId="169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169" fontId="22" fillId="19" borderId="4" xfId="0" applyNumberFormat="1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6" fillId="20" borderId="10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3" fillId="21" borderId="0" xfId="0" applyFont="1" applyFill="1" applyAlignment="1">
      <alignment horizontal="left"/>
    </xf>
    <xf numFmtId="0" fontId="17" fillId="20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17" fillId="23" borderId="14" xfId="0" applyFont="1" applyFill="1" applyBorder="1" applyAlignment="1">
      <alignment horizontal="center" wrapText="1"/>
    </xf>
    <xf numFmtId="0" fontId="17" fillId="24" borderId="14" xfId="0" applyFont="1" applyFill="1" applyBorder="1" applyAlignment="1">
      <alignment horizontal="center" wrapText="1"/>
    </xf>
    <xf numFmtId="0" fontId="17" fillId="24" borderId="15" xfId="0" applyFont="1" applyFill="1" applyBorder="1" applyAlignment="1">
      <alignment horizontal="center" wrapText="1"/>
    </xf>
    <xf numFmtId="169" fontId="29" fillId="0" borderId="14" xfId="2" applyNumberFormat="1" applyFont="1" applyBorder="1" applyAlignment="1">
      <alignment horizontal="center"/>
    </xf>
    <xf numFmtId="9" fontId="1" fillId="0" borderId="14" xfId="2" applyFont="1" applyBorder="1" applyAlignment="1">
      <alignment horizontal="center"/>
    </xf>
    <xf numFmtId="9" fontId="1" fillId="0" borderId="16" xfId="2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0" xfId="2" applyFont="1" applyFill="1" applyAlignment="1">
      <alignment horizontal="center"/>
    </xf>
    <xf numFmtId="169" fontId="2" fillId="0" borderId="0" xfId="2" applyNumberFormat="1" applyFont="1" applyFill="1" applyAlignment="1">
      <alignment horizontal="center"/>
    </xf>
    <xf numFmtId="169" fontId="1" fillId="0" borderId="14" xfId="2" applyNumberFormat="1" applyFont="1" applyBorder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1" fillId="0" borderId="14" xfId="2" applyFont="1" applyBorder="1" applyAlignment="1">
      <alignment horizontal="right"/>
    </xf>
    <xf numFmtId="169" fontId="0" fillId="0" borderId="0" xfId="0" applyNumberFormat="1"/>
    <xf numFmtId="0" fontId="0" fillId="0" borderId="0" xfId="0" applyAlignment="1">
      <alignment horizontal="right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169" fontId="0" fillId="0" borderId="18" xfId="0" applyNumberFormat="1" applyBorder="1" applyAlignment="1">
      <alignment horizontal="center"/>
    </xf>
    <xf numFmtId="0" fontId="0" fillId="0" borderId="22" xfId="0" applyBorder="1" applyAlignment="1">
      <alignment horizontal="right" wrapText="1"/>
    </xf>
    <xf numFmtId="169" fontId="0" fillId="0" borderId="23" xfId="0" applyNumberFormat="1" applyBorder="1" applyAlignment="1">
      <alignment horizontal="center"/>
    </xf>
    <xf numFmtId="169" fontId="0" fillId="0" borderId="24" xfId="0" applyNumberFormat="1" applyBorder="1" applyAlignment="1">
      <alignment horizontal="center"/>
    </xf>
    <xf numFmtId="169" fontId="0" fillId="0" borderId="4" xfId="0" applyNumberFormat="1" applyBorder="1"/>
    <xf numFmtId="169" fontId="1" fillId="0" borderId="16" xfId="0" applyNumberFormat="1" applyFont="1" applyBorder="1"/>
    <xf numFmtId="9" fontId="1" fillId="0" borderId="17" xfId="2" applyFon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4" xfId="0" applyBorder="1" applyAlignment="1">
      <alignment horizontal="right" wrapText="1"/>
    </xf>
    <xf numFmtId="169" fontId="0" fillId="0" borderId="4" xfId="0" applyNumberForma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0" fontId="3" fillId="0" borderId="0" xfId="0" applyFont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0" fontId="23" fillId="21" borderId="4" xfId="5" applyFont="1" applyFill="1" applyBorder="1" applyAlignment="1">
      <alignment horizontal="left" vertical="center"/>
    </xf>
    <xf numFmtId="0" fontId="28" fillId="0" borderId="4" xfId="5" applyFont="1" applyBorder="1" applyAlignment="1" applyProtection="1">
      <alignment horizontal="left" vertical="center"/>
      <protection locked="0"/>
    </xf>
    <xf numFmtId="0" fontId="22" fillId="19" borderId="4" xfId="0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left" vertical="center"/>
    </xf>
    <xf numFmtId="0" fontId="28" fillId="0" borderId="4" xfId="5" applyFont="1" applyBorder="1" applyAlignment="1">
      <alignment horizontal="left" vertical="center"/>
    </xf>
    <xf numFmtId="0" fontId="8" fillId="12" borderId="4" xfId="0" applyFont="1" applyFill="1" applyBorder="1" applyAlignment="1">
      <alignment horizontal="center"/>
    </xf>
    <xf numFmtId="0" fontId="8" fillId="13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11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" xfId="1" builtinId="4"/>
    <cellStyle name="Currency 2" xfId="8" xr:uid="{B9BD5BEA-75F7-49B6-BFBC-EB1F9ADB838D}"/>
    <cellStyle name="Hyperlink" xfId="3" xr:uid="{00000000-000B-0000-0000-000008000000}"/>
    <cellStyle name="Normal" xfId="0" builtinId="0"/>
    <cellStyle name="Normal 2" xfId="5" xr:uid="{90504D3F-8BAB-4121-886E-B283DFAF88F4}"/>
    <cellStyle name="Normal 3" xfId="4" xr:uid="{C246978F-19CC-994B-B526-95583841EACB}"/>
    <cellStyle name="Percent" xfId="2" builtinId="5"/>
    <cellStyle name="Percent 2" xfId="6" xr:uid="{6C240316-8383-4C72-8B96-A5DFFAD38672}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9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9</xdr:row>
      <xdr:rowOff>190499</xdr:rowOff>
    </xdr:from>
    <xdr:to>
      <xdr:col>1</xdr:col>
      <xdr:colOff>2948696</xdr:colOff>
      <xdr:row>40</xdr:row>
      <xdr:rowOff>154781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BE7F6C-AB7F-FAE1-7A60-A83100056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" y="2952749"/>
          <a:ext cx="7294478" cy="6238876"/>
        </a:xfrm>
        <a:prstGeom prst="rect">
          <a:avLst/>
        </a:prstGeom>
      </xdr:spPr>
    </xdr:pic>
    <xdr:clientData/>
  </xdr:twoCellAnchor>
  <xdr:twoCellAnchor editAs="oneCell">
    <xdr:from>
      <xdr:col>1</xdr:col>
      <xdr:colOff>3167062</xdr:colOff>
      <xdr:row>9</xdr:row>
      <xdr:rowOff>178591</xdr:rowOff>
    </xdr:from>
    <xdr:to>
      <xdr:col>2</xdr:col>
      <xdr:colOff>1321279</xdr:colOff>
      <xdr:row>37</xdr:row>
      <xdr:rowOff>154781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61013FC-08B5-88B7-1A53-DB8D8CC11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79531" y="2940841"/>
          <a:ext cx="7703029" cy="564356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 dataCellStyle="Percent"/>
    <tableColumn id="21" xr3:uid="{D19CC3D0-94FE-4AD0-9AAF-F04445F4D03A}" name="% intensità agevolazione" dataDxfId="108" dataCellStyle="Percent"/>
    <tableColumn id="20" xr3:uid="{3ED1DC8B-7DFD-4F9B-BBF3-FE58ACDE15C0}" name="eventuale maggiorazione % intensità agevolazione" dataDxfId="107" dataCellStyle="Percent"/>
    <tableColumn id="3" xr3:uid="{C6888EAC-D04E-49FD-9CC7-75D899596907}" name="Fascia di costo (Alta/Media/Bassa)" dataDxfId="106"/>
    <tableColumn id="5" xr3:uid="{99C24AE1-7D3D-40F9-8DFA-652A2E9E565E}" name="# Mesi persona" dataDxfId="105"/>
    <tableColumn id="19" xr3:uid="{6FC7C6EE-246B-4D99-B549-FE93F6822C6E}" name="Ore/anno" dataDxfId="104"/>
    <tableColumn id="6" xr3:uid="{3A61ED34-B467-43EE-8DC2-3B61FD5C8641}" name="Costo standard (€/ora)" dataDxfId="103"/>
    <tableColumn id="7" xr3:uid="{768FB6B0-569B-492E-B580-C4262044E14F}" name="Costo Personale (€)" dataDxfId="102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1">
      <calculatedColumnFormula>Table14[[#This Row],[Costo Personale (€)]]*0.15</calculatedColumnFormula>
    </tableColumn>
    <tableColumn id="16" xr3:uid="{22C02D63-32B4-409F-82E9-5AA8A7C6C5DB}" name="Costo Totale del Personale (€)" dataDxfId="100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9"/>
    <tableColumn id="11" xr3:uid="{94B23DB2-03D0-4EE9-9594-8469BAF42B51}" name="% agevolazioni in investimenti di cui linea di intervento 022_x000a_(minimo 25%)" dataDxfId="98"/>
    <tableColumn id="12" xr3:uid="{16E2DA5E-71C7-4A47-B710-D9A3E3F4629F}" name="% agevolazioni in investimenti di cui linea di intervento 023_x000a_(minimo 25%)" dataDxfId="97"/>
    <tableColumn id="13" xr3:uid="{1C0EB923-B120-463B-AFAB-C0FACB3B5903}" name="% agevolazioni in investimenti di cui linea di intervento 006_x000a_(50%)" dataDxfId="96"/>
    <tableColumn id="4" xr3:uid="{A9139E62-9138-43ED-AC3D-7B3902ACE832}" name="Agevolazione" dataDxfId="95" dataCellStyle="Percent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4" dataCellStyle="Percent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3" dataCellStyle="Percent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2" dataCellStyle="Percent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1" dataCellStyle="Percent">
      <calculatedColumnFormula>Table14[[#This Row],[Agevolazione]]*Table14[[#This Row],[% agevolazioni in investimenti di cui linea di intervento 006
(50%)]]</calculatedColumnFormula>
    </tableColumn>
    <tableColumn id="14" xr3:uid="{64F4E874-77BA-4C10-83A5-21019798A776}" name="????% agevolazioni genere femminile" dataDxfId="9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 dataCellStyle="Percent"/>
    <tableColumn id="21" xr3:uid="{61E40B08-C887-47D2-9B31-E0586A49AB6B}" name="% intensità agevolazione" dataDxfId="86" dataCellStyle="Percent"/>
    <tableColumn id="20" xr3:uid="{F1295EC1-8C9F-429F-A4BC-F076A28F7AAB}" name="eventuale maggiorazione % intensità agevolazione" dataDxfId="85" dataCellStyle="Percent"/>
    <tableColumn id="3" xr3:uid="{C25EDE47-06D0-41FF-9EB7-990E3B4B07C8}" name="Fascia di costo (Alta/Media/Bassa)" dataDxfId="84"/>
    <tableColumn id="5" xr3:uid="{88F77B77-705A-472C-A5C1-B3D2F75358A1}" name="# Mesi persona" dataDxfId="83"/>
    <tableColumn id="19" xr3:uid="{E9C5DA64-8DE2-4884-B356-5E0BAF606C35}" name="Ore/anno" dataDxfId="82"/>
    <tableColumn id="6" xr3:uid="{9ECB0BD1-0768-4089-82E3-E9DBD2F1F7CE}" name="Costo standard (€/ora)" dataDxfId="81"/>
    <tableColumn id="7" xr3:uid="{67BE8378-E247-4838-B525-6E2B7E6BA0CD}" name="Costo Personale (€)" dataDxfId="80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9">
      <calculatedColumnFormula>Table145[[#This Row],[Costo Personale (€)]]*0.15</calculatedColumnFormula>
    </tableColumn>
    <tableColumn id="16" xr3:uid="{460C9221-F69B-4D01-8A03-746CFA1821C7}" name="Costo Totale del Personale (€)" dataDxfId="78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7"/>
    <tableColumn id="11" xr3:uid="{773224F7-0A13-4CAF-9031-86F2D1EEB719}" name="% agevolazioni in investimenti di cui linea di intervento 022_x000a_(minimo 25%)" dataDxfId="76" dataCellStyle="Percent"/>
    <tableColumn id="12" xr3:uid="{4C310F45-AC92-45DA-8885-E8F8108431ED}" name="% agevolazioni in investimenti di cui linea di intervento 023_x000a_(minimo 25%)" dataDxfId="75" dataCellStyle="Percent"/>
    <tableColumn id="13" xr3:uid="{4C83EB19-CD59-4B8F-B4FE-4BC999F4EFFE}" name="% agevolazioni in investimenti di cui linea di intervento 006_x000a_(50%)" dataDxfId="74" dataCellStyle="Percent"/>
    <tableColumn id="4" xr3:uid="{AF4C8A3D-A3DF-4436-BD6B-D902E836FD5A}" name="Agevolazione" dataDxfId="73" dataCellStyle="Percent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2" dataCellStyle="Percent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1" dataCellStyle="Percent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70" dataCellStyle="Percent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9" dataCellStyle="Percent">
      <calculatedColumnFormula>Table145[[#This Row],[Agevolazione]]*Table145[[#This Row],[% agevolazioni in investimenti di cui linea di intervento 006
(50%)]]</calculatedColumnFormula>
    </tableColumn>
    <tableColumn id="14" xr3:uid="{1D8C8617-AA8E-4C19-9A7C-63E7956E9EDD}" name="????% agevolazioni genere femminile" dataDxfId="6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 dataCellStyle="Percent"/>
    <tableColumn id="21" xr3:uid="{A9381C1F-0E2D-4631-BFBB-B1915C486CDB}" name="% intensità agevolazione" dataDxfId="64" dataCellStyle="Percent"/>
    <tableColumn id="20" xr3:uid="{C2707878-B046-41C0-B919-6B759FA56129}" name="eventuale maggiorazione % intensità agevolazione" dataDxfId="63" dataCellStyle="Percent"/>
    <tableColumn id="3" xr3:uid="{3CD46278-9FAE-44AF-9407-0721DD7098DC}" name="Fascia di costo (Alta/Media/Bassa)" dataDxfId="62"/>
    <tableColumn id="5" xr3:uid="{D7586464-EE2C-4CFE-86C8-CAC9B4C5F40B}" name="# Mesi persona" dataDxfId="61"/>
    <tableColumn id="19" xr3:uid="{5F508AA5-BFBB-48D3-8759-7160909D9BC4}" name="Ore/anno" dataDxfId="60"/>
    <tableColumn id="6" xr3:uid="{DC0CDE83-D5CD-41BE-81E3-EE8F261BCC81}" name="Costo standard (€/ora)" dataDxfId="59"/>
    <tableColumn id="7" xr3:uid="{264363F6-4417-4183-A145-07E775A9A813}" name="Costo Personale (€)" dataDxfId="58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7">
      <calculatedColumnFormula>Table1456[[#This Row],[Costo Personale (€)]]*0.15</calculatedColumnFormula>
    </tableColumn>
    <tableColumn id="16" xr3:uid="{2058864F-293C-4764-BE59-A59CA8545360}" name="Costo Totale del Personale (€)" dataDxfId="56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5"/>
    <tableColumn id="11" xr3:uid="{4063EE78-E853-4DD0-B039-C4F3C78240E1}" name="% agevolazioni in investimenti di cui linea di intervento 022_x000a_(minimo 25%)" dataDxfId="54" dataCellStyle="Percent"/>
    <tableColumn id="12" xr3:uid="{ACD22B33-7176-4E5C-AB85-7995314BF5F2}" name="% agevolazioni in investimenti di cui linea di intervento 023_x000a_(minimo 25%)" dataDxfId="53" dataCellStyle="Percent"/>
    <tableColumn id="13" xr3:uid="{DA2FEE19-8DED-4C14-99DF-B7FF2C3234B7}" name="% agevolazioni in investimenti di cui linea di intervento 006_x000a_(50%)" dataDxfId="52" dataCellStyle="Percent"/>
    <tableColumn id="4" xr3:uid="{BF47CE33-F91C-431D-BC63-82064CC0DFDB}" name="Agevolazione" dataDxfId="51" dataCellStyle="Percent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50" dataCellStyle="Percent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9" dataCellStyle="Percent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8" dataCellStyle="Percent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7" dataCellStyle="Percent">
      <calculatedColumnFormula>Table1456[[#This Row],[Agevolazione]]*Table1456[[#This Row],[% agevolazioni in investimenti di cui linea di intervento 006
(50%)]]</calculatedColumnFormula>
    </tableColumn>
    <tableColumn id="14" xr3:uid="{C034212B-86EF-4344-B0EA-3657C90385AF}" name="????% agevolazioni genere femminile" dataDxfId="4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 dataCellStyle="Percent"/>
    <tableColumn id="21" xr3:uid="{9A7F1BED-4F36-4610-BBF2-03D2C28FE2FB}" name="% intensità agevolazione" dataDxfId="42" dataCellStyle="Percent"/>
    <tableColumn id="20" xr3:uid="{54AC256F-EF17-4F0D-888A-0DE8CA03A7F9}" name="eventuale maggiorazione % intensità agevolazione" dataDxfId="41" dataCellStyle="Percent"/>
    <tableColumn id="3" xr3:uid="{98367534-490E-4042-A803-51D5C2D87793}" name="Fascia di costo (Alta/Media/Bassa)" dataDxfId="40"/>
    <tableColumn id="5" xr3:uid="{26A5433D-A296-46CF-9A50-7F51B075172D}" name="# Mesi persona" dataDxfId="39"/>
    <tableColumn id="19" xr3:uid="{AA4B3629-E659-4A0C-9CE2-C59C170080B6}" name="Ore/anno" dataDxfId="38"/>
    <tableColumn id="6" xr3:uid="{906CEA01-0470-4CFB-AD20-B5250524EF14}" name="Costo standard (€/ora)" dataDxfId="37"/>
    <tableColumn id="7" xr3:uid="{28C2D4CD-956B-4F34-B105-ABA03E2875BB}" name="Costo Personale (€)" dataDxfId="36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5">
      <calculatedColumnFormula>Table14567[[#This Row],[Costo Personale (€)]]*0.15</calculatedColumnFormula>
    </tableColumn>
    <tableColumn id="16" xr3:uid="{4FEAF371-1A0A-4628-AE39-9373520A211F}" name="Costo Totale del Personale (€)" dataDxfId="34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3"/>
    <tableColumn id="11" xr3:uid="{389A9BD5-4276-450B-8E9E-2C3C72FE471C}" name="% agevolazioni in investimenti di cui linea di intervento 022_x000a_(minimo 25%)" dataDxfId="32" dataCellStyle="Percent"/>
    <tableColumn id="12" xr3:uid="{4BBF21EF-BC73-4BE2-AD22-4487C5173F0B}" name="% agevolazioni in investimenti di cui linea di intervento 023_x000a_(minimo 25%)" dataDxfId="31" dataCellStyle="Percent"/>
    <tableColumn id="13" xr3:uid="{90A40A2F-57F7-4912-BE88-D0B668D42049}" name="% agevolazioni in investimenti di cui linea di intervento 006_x000a_(50%)" dataDxfId="30" dataCellStyle="Percent"/>
    <tableColumn id="4" xr3:uid="{A6392648-7F6C-4708-8628-A3301A00C688}" name="Agevolazione" dataDxfId="29" dataCellStyle="Percent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8" dataCellStyle="Percent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7" dataCellStyle="Percent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6" dataCellStyle="Percent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5" dataCellStyle="Percent">
      <calculatedColumnFormula>Table14567[[#This Row],[Agevolazione]]*Table14567[[#This Row],[% agevolazioni in investimenti di cui linea di intervento 006
(50%)]]</calculatedColumnFormula>
    </tableColumn>
    <tableColumn id="14" xr3:uid="{643750A2-5645-497E-A0BB-15614FBF6ECB}" name="????% agevolazioni genere femminile" dataDxfId="24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 dataCellStyle="Percent"/>
    <tableColumn id="21" xr3:uid="{5653CBF1-363B-473A-9E15-5A9ED10158F6}" name="% intensità agevolazione" dataDxfId="20" dataCellStyle="Percent"/>
    <tableColumn id="20" xr3:uid="{1288C188-A21B-449A-9110-930E47494293}" name="eventuale maggiorazione % intensità agevolazione" dataDxfId="19" dataCellStyle="Percent"/>
    <tableColumn id="3" xr3:uid="{A37BD4F8-4F33-4875-959F-7E302687AD5F}" name="Fascia di costo (Alta/Media/Bassa)" dataDxfId="18"/>
    <tableColumn id="5" xr3:uid="{9AB870C2-A8EE-435E-85CA-943A395A848C}" name="# Mesi persona" dataDxfId="17"/>
    <tableColumn id="19" xr3:uid="{30B513FB-63F2-4FD8-89D2-E0A53D4A1A8A}" name="Ore/anno" dataDxfId="16"/>
    <tableColumn id="6" xr3:uid="{6BBAAD04-7149-43C2-8F7E-8D0FD55F6876}" name="Costo standard (€/ora)" dataDxfId="15"/>
    <tableColumn id="7" xr3:uid="{612F5B5D-B3F9-48D0-8DC0-AEE98D75C08D}" name="Costo Personale (€)" dataDxfId="14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3">
      <calculatedColumnFormula>Table145678[[#This Row],[Costo Personale (€)]]*0.15</calculatedColumnFormula>
    </tableColumn>
    <tableColumn id="16" xr3:uid="{47564076-BBB8-4011-9840-795BB2804795}" name="Costo Totale del Personale (€)" dataDxfId="12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1"/>
    <tableColumn id="11" xr3:uid="{E30932C3-1DF4-421A-8CAB-4123E4DDAEFB}" name="% agevolazioni in investimenti di cui linea di intervento 022_x000a_(minimo 25%)" dataDxfId="10" dataCellStyle="Percent"/>
    <tableColumn id="12" xr3:uid="{DC8438C1-EF7F-4179-B878-97F1AAC9262B}" name="% agevolazioni in investimenti di cui linea di intervento 023_x000a_(minimo 25%)" dataDxfId="9" dataCellStyle="Percent"/>
    <tableColumn id="13" xr3:uid="{F51398B6-ECE2-4F15-A711-D8BDF7AB08BF}" name="% agevolazioni in investimenti di cui linea di intervento 006_x000a_(50%)" dataDxfId="8" dataCellStyle="Percent"/>
    <tableColumn id="4" xr3:uid="{51341A85-14D5-441C-B8D7-DE419BD44E17}" name="Agevolazione" dataDxfId="7" dataCellStyle="Percent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6" dataCellStyle="Percent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5" dataCellStyle="Percent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4" dataCellStyle="Percent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3" dataCellStyle="Percent">
      <calculatedColumnFormula>Table145678[[#This Row],[Agevolazione]]*Table145678[[#This Row],[% agevolazioni in investimenti di cui linea di intervento 006
(50%)]]</calculatedColumnFormula>
    </tableColumn>
    <tableColumn id="14" xr3:uid="{BEDF8657-8931-41BF-94B9-B0C71AC3AC6E}" name="????% agevolazioni genere femminile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2CF0F-85E7-45CE-9DF2-3A81021A96A3}">
  <dimension ref="A1:H11"/>
  <sheetViews>
    <sheetView tabSelected="1" zoomScale="80" zoomScaleNormal="80" workbookViewId="0">
      <selection activeCell="E16" sqref="E16"/>
    </sheetView>
  </sheetViews>
  <sheetFormatPr defaultRowHeight="15.75"/>
  <cols>
    <col min="1" max="1" width="59.25" style="121" customWidth="1"/>
    <col min="2" max="2" width="125.375" style="121" bestFit="1" customWidth="1"/>
    <col min="3" max="3" width="17.625" style="121" customWidth="1"/>
    <col min="4" max="4" width="19.25" style="121" customWidth="1"/>
    <col min="5" max="5" width="8.75" style="121"/>
    <col min="6" max="6" width="18.875" style="121" customWidth="1"/>
    <col min="7" max="7" width="8.75" style="121"/>
    <col min="8" max="8" width="27.625" style="121" customWidth="1"/>
  </cols>
  <sheetData>
    <row r="1" spans="1:2">
      <c r="A1" s="124" t="s">
        <v>129</v>
      </c>
    </row>
    <row r="2" spans="1:2" ht="31.5" customHeight="1">
      <c r="A2" s="122" t="s">
        <v>123</v>
      </c>
      <c r="B2" s="127" t="s">
        <v>140</v>
      </c>
    </row>
    <row r="3" spans="1:2">
      <c r="A3" s="122" t="s">
        <v>125</v>
      </c>
      <c r="B3" s="121" t="s">
        <v>124</v>
      </c>
    </row>
    <row r="4" spans="1:2">
      <c r="A4" s="122" t="s">
        <v>127</v>
      </c>
      <c r="B4" s="122" t="s">
        <v>126</v>
      </c>
    </row>
    <row r="5" spans="1:2">
      <c r="A5" s="122" t="s">
        <v>128</v>
      </c>
      <c r="B5" s="125" t="s">
        <v>141</v>
      </c>
    </row>
    <row r="7" spans="1:2">
      <c r="A7" s="123" t="s">
        <v>131</v>
      </c>
    </row>
    <row r="8" spans="1:2" ht="74.45" customHeight="1">
      <c r="A8" s="160" t="s">
        <v>165</v>
      </c>
      <c r="B8" s="160"/>
    </row>
    <row r="9" spans="1:2">
      <c r="A9" s="122" t="s">
        <v>130</v>
      </c>
    </row>
    <row r="10" spans="1:2">
      <c r="A10" s="122"/>
    </row>
    <row r="11" spans="1:2">
      <c r="A11" s="122"/>
    </row>
  </sheetData>
  <mergeCells count="1">
    <mergeCell ref="A8:B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3" t="s">
        <v>28</v>
      </c>
      <c r="E2" s="173"/>
      <c r="F2" s="172" t="s">
        <v>70</v>
      </c>
      <c r="G2" s="172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7.5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7.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7.5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7.5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AZ20"/>
  <sheetViews>
    <sheetView zoomScaleNormal="100" workbookViewId="0">
      <pane xSplit="1" ySplit="8" topLeftCell="B9" activePane="bottomRight" state="frozen"/>
      <selection activeCell="AF44" sqref="AF44"/>
      <selection pane="topRight" activeCell="AF44" sqref="AF44"/>
      <selection pane="bottomLeft" activeCell="AF44" sqref="AF44"/>
      <selection pane="bottomRight" activeCell="A9" sqref="A9"/>
    </sheetView>
  </sheetViews>
  <sheetFormatPr defaultColWidth="7.875" defaultRowHeight="15"/>
  <cols>
    <col min="1" max="1" width="40.875" style="97" bestFit="1" customWidth="1"/>
    <col min="2" max="2" width="27.75" style="97" customWidth="1"/>
    <col min="3" max="3" width="27.75" style="107" customWidth="1"/>
    <col min="4" max="29" width="20.375" style="97" customWidth="1"/>
    <col min="30" max="31" width="23.125" style="97" customWidth="1"/>
    <col min="32" max="32" width="21.75" style="97" customWidth="1"/>
    <col min="33" max="34" width="22.25" style="97" customWidth="1"/>
    <col min="35" max="35" width="20.25" style="97" bestFit="1" customWidth="1"/>
    <col min="36" max="36" width="12.875" style="97" customWidth="1"/>
    <col min="37" max="16384" width="7.875" style="97"/>
  </cols>
  <sheetData>
    <row r="1" spans="1:52" customFormat="1" ht="15.75">
      <c r="A1" s="166" t="s">
        <v>116</v>
      </c>
      <c r="B1" s="166"/>
      <c r="C1" s="166"/>
      <c r="D1" s="166"/>
      <c r="E1" s="166"/>
      <c r="F1" s="166"/>
      <c r="G1" s="166"/>
      <c r="H1" s="166"/>
    </row>
    <row r="2" spans="1:52" customFormat="1" ht="15.75">
      <c r="A2" s="167" t="s">
        <v>117</v>
      </c>
      <c r="B2" s="167"/>
      <c r="C2" s="167"/>
      <c r="D2" s="164" t="s">
        <v>119</v>
      </c>
      <c r="E2" s="164"/>
      <c r="F2" s="164"/>
      <c r="G2" s="164"/>
      <c r="H2" s="164"/>
    </row>
    <row r="3" spans="1:52" customFormat="1" ht="15.75">
      <c r="A3" s="167" t="s">
        <v>118</v>
      </c>
      <c r="B3" s="167"/>
      <c r="C3" s="167"/>
      <c r="D3" s="164" t="s">
        <v>120</v>
      </c>
      <c r="E3" s="164"/>
      <c r="F3" s="164"/>
      <c r="G3" s="164"/>
      <c r="H3" s="164"/>
    </row>
    <row r="4" spans="1:52" customFormat="1" ht="15.75">
      <c r="A4" s="163" t="s">
        <v>122</v>
      </c>
      <c r="B4" s="163"/>
      <c r="C4" s="163"/>
      <c r="D4" s="164" t="s">
        <v>121</v>
      </c>
      <c r="E4" s="164"/>
      <c r="F4" s="164"/>
      <c r="G4" s="164"/>
      <c r="H4" s="164"/>
    </row>
    <row r="5" spans="1:52" customFormat="1" ht="15.75">
      <c r="A5" s="120"/>
      <c r="B5" s="120"/>
      <c r="C5" s="120"/>
      <c r="D5" s="120"/>
      <c r="E5" s="120"/>
      <c r="F5" s="120"/>
      <c r="G5" s="120"/>
      <c r="H5" s="120"/>
    </row>
    <row r="6" spans="1:52">
      <c r="A6" s="98"/>
      <c r="B6" s="98"/>
      <c r="C6" s="99"/>
    </row>
    <row r="7" spans="1:52" s="100" customFormat="1" ht="74.650000000000006" customHeight="1">
      <c r="A7" s="165" t="s">
        <v>83</v>
      </c>
      <c r="B7" s="165" t="s">
        <v>84</v>
      </c>
      <c r="C7" s="165" t="s">
        <v>106</v>
      </c>
      <c r="D7" s="162" t="s">
        <v>85</v>
      </c>
      <c r="E7" s="162"/>
      <c r="F7" s="162"/>
      <c r="G7" s="162"/>
      <c r="H7" s="162"/>
      <c r="I7" s="162"/>
      <c r="J7" s="162" t="s">
        <v>86</v>
      </c>
      <c r="K7" s="162"/>
      <c r="L7" s="162"/>
      <c r="M7" s="162"/>
      <c r="N7" s="162"/>
      <c r="O7" s="162"/>
      <c r="P7" s="162"/>
      <c r="Q7" s="162" t="s">
        <v>87</v>
      </c>
      <c r="R7" s="162"/>
      <c r="S7" s="162"/>
      <c r="T7" s="162"/>
      <c r="U7" s="162"/>
      <c r="V7" s="162"/>
      <c r="W7" s="162"/>
      <c r="X7" s="162" t="s">
        <v>88</v>
      </c>
      <c r="Y7" s="162"/>
      <c r="Z7" s="162"/>
      <c r="AA7" s="162"/>
      <c r="AB7" s="162"/>
      <c r="AC7" s="162"/>
      <c r="AD7" s="161" t="s">
        <v>89</v>
      </c>
      <c r="AE7" s="161"/>
      <c r="AF7" s="161"/>
      <c r="AG7" s="161"/>
      <c r="AH7" s="161"/>
      <c r="AI7" s="161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</row>
    <row r="8" spans="1:52" ht="88.9" customHeight="1">
      <c r="A8" s="165"/>
      <c r="B8" s="165"/>
      <c r="C8" s="165"/>
      <c r="D8" s="111" t="s">
        <v>90</v>
      </c>
      <c r="E8" s="112" t="s">
        <v>109</v>
      </c>
      <c r="F8" s="111" t="s">
        <v>91</v>
      </c>
      <c r="G8" s="111" t="s">
        <v>92</v>
      </c>
      <c r="H8" s="111" t="s">
        <v>93</v>
      </c>
      <c r="I8" s="111" t="s">
        <v>94</v>
      </c>
      <c r="J8" s="111" t="s">
        <v>90</v>
      </c>
      <c r="K8" s="112" t="s">
        <v>154</v>
      </c>
      <c r="L8" s="111" t="s">
        <v>91</v>
      </c>
      <c r="M8" s="111" t="s">
        <v>92</v>
      </c>
      <c r="N8" s="111" t="s">
        <v>93</v>
      </c>
      <c r="O8" s="111" t="s">
        <v>94</v>
      </c>
      <c r="P8" s="111" t="s">
        <v>95</v>
      </c>
      <c r="Q8" s="111" t="s">
        <v>90</v>
      </c>
      <c r="R8" s="112" t="s">
        <v>154</v>
      </c>
      <c r="S8" s="111" t="s">
        <v>91</v>
      </c>
      <c r="T8" s="111" t="s">
        <v>92</v>
      </c>
      <c r="U8" s="111" t="s">
        <v>93</v>
      </c>
      <c r="V8" s="111" t="s">
        <v>94</v>
      </c>
      <c r="W8" s="111" t="s">
        <v>95</v>
      </c>
      <c r="X8" s="111" t="s">
        <v>90</v>
      </c>
      <c r="Y8" s="112" t="s">
        <v>109</v>
      </c>
      <c r="Z8" s="111" t="s">
        <v>91</v>
      </c>
      <c r="AA8" s="111" t="s">
        <v>92</v>
      </c>
      <c r="AB8" s="111" t="s">
        <v>93</v>
      </c>
      <c r="AC8" s="111" t="s">
        <v>94</v>
      </c>
      <c r="AD8" s="118" t="s">
        <v>96</v>
      </c>
      <c r="AE8" s="118" t="s">
        <v>110</v>
      </c>
      <c r="AF8" s="118" t="s">
        <v>91</v>
      </c>
      <c r="AG8" s="118" t="s">
        <v>92</v>
      </c>
      <c r="AH8" s="118" t="s">
        <v>93</v>
      </c>
      <c r="AI8" s="118" t="s">
        <v>94</v>
      </c>
    </row>
    <row r="9" spans="1:52" ht="30">
      <c r="A9" s="113" t="s">
        <v>104</v>
      </c>
      <c r="B9" s="113" t="s">
        <v>104</v>
      </c>
      <c r="C9" s="114" t="s">
        <v>97</v>
      </c>
      <c r="D9" s="115">
        <v>0</v>
      </c>
      <c r="E9" s="116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6">
        <v>0</v>
      </c>
      <c r="L9" s="115">
        <v>0</v>
      </c>
      <c r="M9" s="115">
        <v>0</v>
      </c>
      <c r="N9" s="115">
        <v>0</v>
      </c>
      <c r="O9" s="115">
        <v>0</v>
      </c>
      <c r="P9" s="115"/>
      <c r="Q9" s="115">
        <v>0</v>
      </c>
      <c r="R9" s="116">
        <v>0</v>
      </c>
      <c r="S9" s="115">
        <v>0</v>
      </c>
      <c r="T9" s="115">
        <v>0</v>
      </c>
      <c r="U9" s="115">
        <v>0</v>
      </c>
      <c r="V9" s="115">
        <v>0</v>
      </c>
      <c r="W9" s="115"/>
      <c r="X9" s="115">
        <v>0</v>
      </c>
      <c r="Y9" s="116">
        <v>0</v>
      </c>
      <c r="Z9" s="115">
        <v>0</v>
      </c>
      <c r="AA9" s="115">
        <v>0</v>
      </c>
      <c r="AB9" s="115">
        <v>0</v>
      </c>
      <c r="AC9" s="115">
        <v>0</v>
      </c>
      <c r="AD9" s="115">
        <f>SUM(X9,Q9,J9,D9)</f>
        <v>0</v>
      </c>
      <c r="AE9" s="115">
        <f>(D9*E9)+(J9*K9)+(Q9*R9)+(X9*Y9)</f>
        <v>0</v>
      </c>
      <c r="AF9" s="115">
        <f>SUM(F9,L9,S9,Z9)</f>
        <v>0</v>
      </c>
      <c r="AG9" s="115">
        <f>SUM(AA9,T9,M9,G9)</f>
        <v>0</v>
      </c>
      <c r="AH9" s="115">
        <f>SUM(AB9,U9,N9,H9)</f>
        <v>0</v>
      </c>
      <c r="AI9" s="115">
        <f>SUM(AC9,V9,O9,I9)</f>
        <v>0</v>
      </c>
      <c r="AJ9" s="96"/>
    </row>
    <row r="10" spans="1:52" ht="30">
      <c r="A10" s="113" t="s">
        <v>105</v>
      </c>
      <c r="B10" s="113" t="s">
        <v>105</v>
      </c>
      <c r="C10" s="114" t="s">
        <v>97</v>
      </c>
      <c r="D10" s="115">
        <v>0</v>
      </c>
      <c r="E10" s="116">
        <v>0</v>
      </c>
      <c r="F10" s="115">
        <v>0</v>
      </c>
      <c r="G10" s="115">
        <v>0</v>
      </c>
      <c r="H10" s="115">
        <v>0</v>
      </c>
      <c r="I10" s="115">
        <v>0</v>
      </c>
      <c r="J10" s="115">
        <v>0</v>
      </c>
      <c r="K10" s="116">
        <v>0</v>
      </c>
      <c r="L10" s="115">
        <v>0</v>
      </c>
      <c r="M10" s="115">
        <v>0</v>
      </c>
      <c r="N10" s="115">
        <v>0</v>
      </c>
      <c r="O10" s="115">
        <v>0</v>
      </c>
      <c r="P10" s="115"/>
      <c r="Q10" s="115">
        <v>0</v>
      </c>
      <c r="R10" s="116">
        <v>0</v>
      </c>
      <c r="S10" s="115">
        <v>0</v>
      </c>
      <c r="T10" s="115">
        <v>0</v>
      </c>
      <c r="U10" s="115">
        <v>0</v>
      </c>
      <c r="V10" s="115">
        <v>0</v>
      </c>
      <c r="W10" s="115"/>
      <c r="X10" s="115">
        <v>0</v>
      </c>
      <c r="Y10" s="116">
        <v>0</v>
      </c>
      <c r="Z10" s="115">
        <v>0</v>
      </c>
      <c r="AA10" s="115">
        <v>0</v>
      </c>
      <c r="AB10" s="115">
        <v>0</v>
      </c>
      <c r="AC10" s="115">
        <v>0</v>
      </c>
      <c r="AD10" s="115">
        <f t="shared" ref="AD10:AD11" si="0">SUM(X10,Q10,J10,D10)</f>
        <v>0</v>
      </c>
      <c r="AE10" s="115">
        <f t="shared" ref="AE10:AE11" si="1">(D10*E10)+(J10*K10)+(Q10*R10)+(X10*Y10)</f>
        <v>0</v>
      </c>
      <c r="AF10" s="115">
        <f t="shared" ref="AF10:AF11" si="2">SUM(F10,L10,S10,Z10)</f>
        <v>0</v>
      </c>
      <c r="AG10" s="115">
        <f t="shared" ref="AG10:AG11" si="3">SUM(AA10,T10,M10,G10)</f>
        <v>0</v>
      </c>
      <c r="AH10" s="115">
        <f t="shared" ref="AH10:AH11" si="4">SUM(AB10,U10,N10,H10)</f>
        <v>0</v>
      </c>
      <c r="AI10" s="115">
        <f t="shared" ref="AI10:AI11" si="5">SUM(AC10,V10,O10,I10)</f>
        <v>0</v>
      </c>
      <c r="AJ10" s="96"/>
    </row>
    <row r="11" spans="1:52" ht="30">
      <c r="A11" s="113" t="s">
        <v>81</v>
      </c>
      <c r="B11" s="113" t="s">
        <v>81</v>
      </c>
      <c r="C11" s="114" t="s">
        <v>97</v>
      </c>
      <c r="D11" s="115">
        <v>0</v>
      </c>
      <c r="E11" s="116">
        <v>0</v>
      </c>
      <c r="F11" s="115">
        <v>0</v>
      </c>
      <c r="G11" s="115">
        <v>0</v>
      </c>
      <c r="H11" s="115">
        <v>0</v>
      </c>
      <c r="I11" s="115">
        <v>0</v>
      </c>
      <c r="J11" s="115">
        <v>0</v>
      </c>
      <c r="K11" s="116">
        <v>0</v>
      </c>
      <c r="L11" s="115">
        <v>0</v>
      </c>
      <c r="M11" s="115">
        <v>0</v>
      </c>
      <c r="N11" s="115">
        <v>0</v>
      </c>
      <c r="O11" s="115">
        <v>0</v>
      </c>
      <c r="P11" s="115"/>
      <c r="Q11" s="115">
        <v>0</v>
      </c>
      <c r="R11" s="116">
        <v>0</v>
      </c>
      <c r="S11" s="115">
        <v>0</v>
      </c>
      <c r="T11" s="115">
        <v>0</v>
      </c>
      <c r="U11" s="115">
        <v>0</v>
      </c>
      <c r="V11" s="115">
        <v>0</v>
      </c>
      <c r="W11" s="115"/>
      <c r="X11" s="115">
        <v>0</v>
      </c>
      <c r="Y11" s="116">
        <v>0</v>
      </c>
      <c r="Z11" s="115">
        <v>0</v>
      </c>
      <c r="AA11" s="115">
        <v>0</v>
      </c>
      <c r="AB11" s="115">
        <v>0</v>
      </c>
      <c r="AC11" s="115">
        <v>0</v>
      </c>
      <c r="AD11" s="115">
        <f t="shared" si="0"/>
        <v>0</v>
      </c>
      <c r="AE11" s="115">
        <f t="shared" si="1"/>
        <v>0</v>
      </c>
      <c r="AF11" s="115">
        <f t="shared" si="2"/>
        <v>0</v>
      </c>
      <c r="AG11" s="115">
        <f t="shared" si="3"/>
        <v>0</v>
      </c>
      <c r="AH11" s="115">
        <f t="shared" si="4"/>
        <v>0</v>
      </c>
      <c r="AI11" s="115">
        <f t="shared" si="5"/>
        <v>0</v>
      </c>
      <c r="AJ11" s="96"/>
    </row>
    <row r="12" spans="1:52">
      <c r="A12" s="110" t="s">
        <v>89</v>
      </c>
      <c r="B12" s="110"/>
      <c r="C12" s="110"/>
      <c r="D12" s="117">
        <f>SUM(D9:D11)</f>
        <v>0</v>
      </c>
      <c r="E12" s="117"/>
      <c r="F12" s="117"/>
      <c r="G12" s="117"/>
      <c r="H12" s="117"/>
      <c r="I12" s="117"/>
      <c r="J12" s="117">
        <f>SUM(J9:J11)</f>
        <v>0</v>
      </c>
      <c r="K12" s="117"/>
      <c r="L12" s="117"/>
      <c r="M12" s="117"/>
      <c r="N12" s="117"/>
      <c r="O12" s="117"/>
      <c r="P12" s="117"/>
      <c r="Q12" s="117">
        <f>SUM(Q9:Q11)</f>
        <v>0</v>
      </c>
      <c r="R12" s="117"/>
      <c r="S12" s="117"/>
      <c r="T12" s="117"/>
      <c r="U12" s="117"/>
      <c r="V12" s="117"/>
      <c r="W12" s="117"/>
      <c r="X12" s="117">
        <f>SUM(X9:X11)</f>
        <v>0</v>
      </c>
      <c r="Y12" s="117"/>
      <c r="Z12" s="117"/>
      <c r="AA12" s="117"/>
      <c r="AB12" s="117"/>
      <c r="AC12" s="117"/>
      <c r="AD12" s="117">
        <f t="shared" ref="AD12:AI12" si="6">SUM(AD9:AD11)</f>
        <v>0</v>
      </c>
      <c r="AE12" s="117">
        <f t="shared" si="6"/>
        <v>0</v>
      </c>
      <c r="AF12" s="117">
        <f t="shared" si="6"/>
        <v>0</v>
      </c>
      <c r="AG12" s="117">
        <f t="shared" si="6"/>
        <v>0</v>
      </c>
      <c r="AH12" s="117">
        <f t="shared" si="6"/>
        <v>0</v>
      </c>
      <c r="AI12" s="117">
        <f t="shared" si="6"/>
        <v>0</v>
      </c>
    </row>
    <row r="13" spans="1:52" ht="15.75" thickBot="1">
      <c r="B13" s="101"/>
      <c r="C13" s="99"/>
    </row>
    <row r="14" spans="1:52" ht="15.75" thickTop="1">
      <c r="A14" s="119" t="s">
        <v>98</v>
      </c>
      <c r="B14" s="109" t="s">
        <v>107</v>
      </c>
      <c r="C14" s="109" t="s">
        <v>108</v>
      </c>
      <c r="AD14" s="102"/>
      <c r="AE14" s="102"/>
      <c r="AF14" s="102"/>
      <c r="AG14" s="102"/>
      <c r="AH14" s="102"/>
      <c r="AI14" s="102"/>
    </row>
    <row r="15" spans="1:52">
      <c r="A15" s="103" t="s">
        <v>115</v>
      </c>
      <c r="B15" s="104">
        <f>AD12</f>
        <v>0</v>
      </c>
      <c r="C15" s="104">
        <f>AE12</f>
        <v>0</v>
      </c>
      <c r="AD15" s="105"/>
      <c r="AE15" s="105"/>
      <c r="AF15" s="105"/>
      <c r="AG15" s="105"/>
      <c r="AH15" s="105"/>
      <c r="AI15" s="105"/>
    </row>
    <row r="16" spans="1:52" ht="45">
      <c r="A16" s="103" t="s">
        <v>99</v>
      </c>
      <c r="B16" s="106">
        <v>0</v>
      </c>
      <c r="C16" s="106">
        <v>0</v>
      </c>
    </row>
    <row r="17" spans="1:3" ht="30">
      <c r="A17" s="103" t="s">
        <v>100</v>
      </c>
      <c r="B17" s="106">
        <v>0</v>
      </c>
      <c r="C17" s="106">
        <v>0</v>
      </c>
    </row>
    <row r="18" spans="1:3" ht="30">
      <c r="A18" s="103" t="s">
        <v>101</v>
      </c>
      <c r="B18" s="106">
        <v>0</v>
      </c>
      <c r="C18" s="106">
        <v>0</v>
      </c>
    </row>
    <row r="19" spans="1:3" ht="30">
      <c r="A19" s="103" t="s">
        <v>102</v>
      </c>
      <c r="B19" s="106">
        <v>0</v>
      </c>
      <c r="C19" s="106">
        <v>0</v>
      </c>
    </row>
    <row r="20" spans="1:3">
      <c r="A20" s="103" t="s">
        <v>103</v>
      </c>
      <c r="B20" s="106">
        <v>0</v>
      </c>
      <c r="C20" s="106">
        <v>0</v>
      </c>
    </row>
  </sheetData>
  <mergeCells count="15"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1" type="noConversion"/>
  <dataValidations count="4">
    <dataValidation type="decimal" allowBlank="1" showErrorMessage="1" sqref="D9:AD11 AF9:AI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F12:AI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L39"/>
  <sheetViews>
    <sheetView topLeftCell="A21" zoomScale="80" zoomScaleNormal="80" workbookViewId="0">
      <selection activeCell="A43" sqref="A43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11.375" customWidth="1"/>
    <col min="5" max="5" width="9" style="88" customWidth="1"/>
    <col min="6" max="6" width="6.75" style="88" customWidth="1"/>
    <col min="7" max="10" width="14.75" customWidth="1"/>
    <col min="11" max="11" width="17.25" customWidth="1"/>
    <col min="12" max="19" width="14.7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125" customWidth="1"/>
    <col min="26" max="26" width="14.75" customWidth="1"/>
    <col min="27" max="27" width="13.75" customWidth="1"/>
    <col min="28" max="28" width="17.5" customWidth="1"/>
    <col min="29" max="29" width="16.125" customWidth="1"/>
    <col min="30" max="31" width="15.375" customWidth="1"/>
    <col min="32" max="32" width="14.75" customWidth="1"/>
    <col min="33" max="33" width="15.5" customWidth="1"/>
    <col min="34" max="34" width="14" customWidth="1"/>
    <col min="35" max="35" width="17.5" customWidth="1"/>
    <col min="36" max="36" width="18.25" customWidth="1"/>
    <col min="37" max="37" width="15.375" customWidth="1"/>
    <col min="38" max="38" width="16.75" customWidth="1"/>
    <col min="39" max="39" width="14.75" customWidth="1"/>
    <col min="40" max="40" width="13.75" customWidth="1"/>
    <col min="42" max="42" width="17.5" customWidth="1"/>
    <col min="43" max="43" width="8.25" customWidth="1"/>
    <col min="44" max="44" width="13.5" customWidth="1"/>
    <col min="45" max="45" width="14.125" customWidth="1"/>
    <col min="46" max="46" width="14.75" customWidth="1"/>
    <col min="47" max="47" width="13.75" customWidth="1"/>
    <col min="48" max="48" width="17.5" customWidth="1"/>
    <col min="49" max="49" width="15.25" customWidth="1"/>
    <col min="50" max="50" width="13.5" customWidth="1"/>
    <col min="51" max="51" width="14.125" customWidth="1"/>
    <col min="52" max="52" width="14.75" customWidth="1"/>
    <col min="53" max="53" width="13.75" customWidth="1"/>
  </cols>
  <sheetData>
    <row r="1" spans="1:20" s="95" customFormat="1" ht="74.25" customHeight="1" thickBot="1">
      <c r="A1" s="126" t="s">
        <v>148</v>
      </c>
      <c r="B1" s="126" t="s">
        <v>149</v>
      </c>
      <c r="C1" s="126" t="s">
        <v>150</v>
      </c>
      <c r="D1" s="91" t="s">
        <v>142</v>
      </c>
      <c r="E1" s="91" t="s">
        <v>156</v>
      </c>
      <c r="F1" s="91" t="s">
        <v>157</v>
      </c>
      <c r="G1" s="91" t="s">
        <v>158</v>
      </c>
      <c r="H1" s="91" t="s">
        <v>111</v>
      </c>
      <c r="I1" s="91" t="s">
        <v>82</v>
      </c>
      <c r="J1" s="91" t="s">
        <v>112</v>
      </c>
      <c r="K1" s="126" t="s">
        <v>146</v>
      </c>
      <c r="L1" s="126" t="s">
        <v>134</v>
      </c>
      <c r="M1" s="126" t="s">
        <v>135</v>
      </c>
      <c r="N1" s="126" t="s">
        <v>136</v>
      </c>
      <c r="O1" s="126" t="s">
        <v>151</v>
      </c>
      <c r="P1" s="126" t="s">
        <v>152</v>
      </c>
      <c r="Q1" s="126" t="s">
        <v>159</v>
      </c>
      <c r="R1" s="126" t="s">
        <v>160</v>
      </c>
      <c r="S1" s="126" t="s">
        <v>161</v>
      </c>
      <c r="T1" s="91" t="s">
        <v>153</v>
      </c>
    </row>
    <row r="2" spans="1:20">
      <c r="A2" s="135" t="s">
        <v>85</v>
      </c>
      <c r="B2" s="94">
        <v>1</v>
      </c>
      <c r="C2" s="94"/>
      <c r="D2" s="89" t="s">
        <v>143</v>
      </c>
      <c r="E2" s="153"/>
      <c r="F2" s="108">
        <v>1500</v>
      </c>
      <c r="G2" s="92">
        <v>73</v>
      </c>
      <c r="H2" s="92">
        <f>Table14[[#This Row],[Costo standard (€/ora)]]*Table14[[#This Row],['# Mesi persona]]*Table14[[#This Row],[Ore/anno]]/12</f>
        <v>0</v>
      </c>
      <c r="I2" s="93">
        <f>Table14[[#This Row],[Costo Personale (€)]]*0.15</f>
        <v>0</v>
      </c>
      <c r="J2" s="93">
        <f>Table14[[#This Row],[Costo Personale (€)]]+Table14[[#This Row],[Costi indiretti (15%)]]</f>
        <v>0</v>
      </c>
      <c r="K2" s="94">
        <v>0</v>
      </c>
      <c r="L2" s="94">
        <v>0.25</v>
      </c>
      <c r="M2" s="94">
        <v>0.25</v>
      </c>
      <c r="N2" s="94">
        <v>0.5</v>
      </c>
      <c r="O2" s="136">
        <f>Table14[[#This Row],[Costo Totale del Personale (€)]]*(Table14[[#This Row],[% intensità agevolazione]]+Table14[[#This Row],[eventuale maggiorazione % intensità agevolazione]])</f>
        <v>0</v>
      </c>
      <c r="P2" s="136">
        <f>Table14[[#This Row],[Agevolazione]]*Table14[[#This Row],[% agovolazioni localizzate nelle Regioni del Mezzogiorno]]</f>
        <v>0</v>
      </c>
      <c r="Q2" s="136">
        <f>Table14[[#This Row],[Agevolazione]]*Table14[[#This Row],[% agevolazioni in investimenti di cui linea di intervento 022
(minimo 25%)]]</f>
        <v>0</v>
      </c>
      <c r="R2" s="136">
        <f>Table14[[#This Row],[Agevolazione]]*Table14[[#This Row],[% agevolazioni in investimenti di cui linea di intervento 023
(minimo 25%)]]</f>
        <v>0</v>
      </c>
      <c r="S2" s="136">
        <f>Table14[[#This Row],[Agevolazione]]*Table14[[#This Row],[% agevolazioni in investimenti di cui linea di intervento 006
(50%)]]</f>
        <v>0</v>
      </c>
      <c r="T2" s="94">
        <v>0</v>
      </c>
    </row>
    <row r="3" spans="1:20">
      <c r="A3" s="135" t="s">
        <v>85</v>
      </c>
      <c r="B3" s="94">
        <v>1</v>
      </c>
      <c r="C3" s="94"/>
      <c r="D3" s="89" t="s">
        <v>144</v>
      </c>
      <c r="E3" s="154">
        <v>50</v>
      </c>
      <c r="F3" s="108">
        <v>1500</v>
      </c>
      <c r="G3" s="92">
        <v>48</v>
      </c>
      <c r="H3" s="92">
        <f>Table14[[#This Row],[Costo standard (€/ora)]]*Table14[[#This Row],['# Mesi persona]]*Table14[[#This Row],[Ore/anno]]/12</f>
        <v>300000</v>
      </c>
      <c r="I3" s="93">
        <f>Table14[[#This Row],[Costo Personale (€)]]*0.15</f>
        <v>45000</v>
      </c>
      <c r="J3" s="93">
        <f>Table14[[#This Row],[Costo Personale (€)]]+Table14[[#This Row],[Costi indiretti (15%)]]</f>
        <v>345000</v>
      </c>
      <c r="K3" s="94">
        <v>0</v>
      </c>
      <c r="L3" s="94">
        <v>0.25</v>
      </c>
      <c r="M3" s="94">
        <v>0.25</v>
      </c>
      <c r="N3" s="94">
        <v>0.5</v>
      </c>
      <c r="O3" s="136">
        <f>Table14[[#This Row],[Costo Totale del Personale (€)]]*(Table14[[#This Row],[% intensità agevolazione]]+Table14[[#This Row],[eventuale maggiorazione % intensità agevolazione]])</f>
        <v>345000</v>
      </c>
      <c r="P3" s="136">
        <f>Table14[[#This Row],[Agevolazione]]*Table14[[#This Row],[% agovolazioni localizzate nelle Regioni del Mezzogiorno]]</f>
        <v>0</v>
      </c>
      <c r="Q3" s="136">
        <f>Table14[[#This Row],[Agevolazione]]*Table14[[#This Row],[% agevolazioni in investimenti di cui linea di intervento 022
(minimo 25%)]]</f>
        <v>86250</v>
      </c>
      <c r="R3" s="136">
        <f>Table14[[#This Row],[Agevolazione]]*Table14[[#This Row],[% agevolazioni in investimenti di cui linea di intervento 023
(minimo 25%)]]</f>
        <v>86250</v>
      </c>
      <c r="S3" s="136">
        <f>Table14[[#This Row],[Agevolazione]]*Table14[[#This Row],[% agevolazioni in investimenti di cui linea di intervento 006
(50%)]]</f>
        <v>172500</v>
      </c>
      <c r="T3" s="94">
        <v>0</v>
      </c>
    </row>
    <row r="4" spans="1:20">
      <c r="A4" s="135" t="s">
        <v>85</v>
      </c>
      <c r="B4" s="94">
        <v>1</v>
      </c>
      <c r="C4" s="94"/>
      <c r="D4" s="89" t="s">
        <v>145</v>
      </c>
      <c r="E4" s="154"/>
      <c r="F4" s="108">
        <v>1500</v>
      </c>
      <c r="G4" s="92">
        <v>31</v>
      </c>
      <c r="H4" s="92">
        <f>Table14[[#This Row],[Costo standard (€/ora)]]*Table14[[#This Row],['# Mesi persona]]*Table14[[#This Row],[Ore/anno]]/12</f>
        <v>0</v>
      </c>
      <c r="I4" s="93">
        <f>Table14[[#This Row],[Costo Personale (€)]]*0.15</f>
        <v>0</v>
      </c>
      <c r="J4" s="93">
        <f>Table14[[#This Row],[Costo Personale (€)]]+Table14[[#This Row],[Costi indiretti (15%)]]</f>
        <v>0</v>
      </c>
      <c r="K4" s="94">
        <v>0</v>
      </c>
      <c r="L4" s="94">
        <v>0.25</v>
      </c>
      <c r="M4" s="94">
        <v>0.25</v>
      </c>
      <c r="N4" s="94">
        <v>0.5</v>
      </c>
      <c r="O4" s="136">
        <f>Table14[[#This Row],[Costo Totale del Personale (€)]]*(Table14[[#This Row],[% intensità agevolazione]]+Table14[[#This Row],[eventuale maggiorazione % intensità agevolazione]])</f>
        <v>0</v>
      </c>
      <c r="P4" s="136">
        <f>Table14[[#This Row],[Agevolazione]]*Table14[[#This Row],[% agovolazioni localizzate nelle Regioni del Mezzogiorno]]</f>
        <v>0</v>
      </c>
      <c r="Q4" s="136">
        <f>Table14[[#This Row],[Agevolazione]]*Table14[[#This Row],[% agevolazioni in investimenti di cui linea di intervento 022
(minimo 25%)]]</f>
        <v>0</v>
      </c>
      <c r="R4" s="136">
        <f>Table14[[#This Row],[Agevolazione]]*Table14[[#This Row],[% agevolazioni in investimenti di cui linea di intervento 023
(minimo 25%)]]</f>
        <v>0</v>
      </c>
      <c r="S4" s="136">
        <f>Table14[[#This Row],[Agevolazione]]*Table14[[#This Row],[% agevolazioni in investimenti di cui linea di intervento 006
(50%)]]</f>
        <v>0</v>
      </c>
      <c r="T4" s="94">
        <v>0</v>
      </c>
    </row>
    <row r="5" spans="1:20">
      <c r="A5" s="135" t="s">
        <v>86</v>
      </c>
      <c r="B5" s="94">
        <v>1</v>
      </c>
      <c r="C5" s="94"/>
      <c r="D5" s="89" t="s">
        <v>143</v>
      </c>
      <c r="E5" s="154"/>
      <c r="F5" s="108">
        <v>1500</v>
      </c>
      <c r="G5" s="92">
        <v>73</v>
      </c>
      <c r="H5" s="92">
        <f>Table14[[#This Row],[Costo standard (€/ora)]]*Table14[[#This Row],['# Mesi persona]]*Table14[[#This Row],[Ore/anno]]/12</f>
        <v>0</v>
      </c>
      <c r="I5" s="93">
        <f>Table14[[#This Row],[Costo Personale (€)]]*0.15</f>
        <v>0</v>
      </c>
      <c r="J5" s="93">
        <f>Table14[[#This Row],[Costo Personale (€)]]+Table14[[#This Row],[Costi indiretti (15%)]]</f>
        <v>0</v>
      </c>
      <c r="K5" s="94">
        <v>0</v>
      </c>
      <c r="L5" s="94">
        <v>0.25</v>
      </c>
      <c r="M5" s="94">
        <v>0.25</v>
      </c>
      <c r="N5" s="94">
        <v>0.5</v>
      </c>
      <c r="O5" s="136">
        <f>Table14[[#This Row],[Costo Totale del Personale (€)]]*(Table14[[#This Row],[% intensità agevolazione]]+Table14[[#This Row],[eventuale maggiorazione % intensità agevolazione]])</f>
        <v>0</v>
      </c>
      <c r="P5" s="136">
        <f>Table14[[#This Row],[Agevolazione]]*Table14[[#This Row],[% agovolazioni localizzate nelle Regioni del Mezzogiorno]]</f>
        <v>0</v>
      </c>
      <c r="Q5" s="136">
        <f>Table14[[#This Row],[Agevolazione]]*Table14[[#This Row],[% agevolazioni in investimenti di cui linea di intervento 022
(minimo 25%)]]</f>
        <v>0</v>
      </c>
      <c r="R5" s="136">
        <f>Table14[[#This Row],[Agevolazione]]*Table14[[#This Row],[% agevolazioni in investimenti di cui linea di intervento 023
(minimo 25%)]]</f>
        <v>0</v>
      </c>
      <c r="S5" s="136">
        <f>Table14[[#This Row],[Agevolazione]]*Table14[[#This Row],[% agevolazioni in investimenti di cui linea di intervento 006
(50%)]]</f>
        <v>0</v>
      </c>
      <c r="T5" s="94">
        <v>0</v>
      </c>
    </row>
    <row r="6" spans="1:20">
      <c r="A6" s="135" t="s">
        <v>86</v>
      </c>
      <c r="B6" s="94">
        <v>1</v>
      </c>
      <c r="C6" s="94"/>
      <c r="D6" s="89" t="s">
        <v>144</v>
      </c>
      <c r="E6" s="154"/>
      <c r="F6" s="108">
        <v>1500</v>
      </c>
      <c r="G6" s="92">
        <v>48</v>
      </c>
      <c r="H6" s="92">
        <f>Table14[[#This Row],[Costo standard (€/ora)]]*Table14[[#This Row],['# Mesi persona]]*Table14[[#This Row],[Ore/anno]]/12</f>
        <v>0</v>
      </c>
      <c r="I6" s="93">
        <f>Table14[[#This Row],[Costo Personale (€)]]*0.15</f>
        <v>0</v>
      </c>
      <c r="J6" s="93">
        <f>Table14[[#This Row],[Costo Personale (€)]]+Table14[[#This Row],[Costi indiretti (15%)]]</f>
        <v>0</v>
      </c>
      <c r="K6" s="94">
        <v>0</v>
      </c>
      <c r="L6" s="94">
        <v>0.25</v>
      </c>
      <c r="M6" s="94">
        <v>0.25</v>
      </c>
      <c r="N6" s="94">
        <v>0.5</v>
      </c>
      <c r="O6" s="136">
        <f>Table14[[#This Row],[Costo Totale del Personale (€)]]*(Table14[[#This Row],[% intensità agevolazione]]+Table14[[#This Row],[eventuale maggiorazione % intensità agevolazione]])</f>
        <v>0</v>
      </c>
      <c r="P6" s="136">
        <f>Table14[[#This Row],[Agevolazione]]*Table14[[#This Row],[% agovolazioni localizzate nelle Regioni del Mezzogiorno]]</f>
        <v>0</v>
      </c>
      <c r="Q6" s="136">
        <f>Table14[[#This Row],[Agevolazione]]*Table14[[#This Row],[% agevolazioni in investimenti di cui linea di intervento 022
(minimo 25%)]]</f>
        <v>0</v>
      </c>
      <c r="R6" s="136">
        <f>Table14[[#This Row],[Agevolazione]]*Table14[[#This Row],[% agevolazioni in investimenti di cui linea di intervento 023
(minimo 25%)]]</f>
        <v>0</v>
      </c>
      <c r="S6" s="136">
        <f>Table14[[#This Row],[Agevolazione]]*Table14[[#This Row],[% agevolazioni in investimenti di cui linea di intervento 006
(50%)]]</f>
        <v>0</v>
      </c>
      <c r="T6" s="94">
        <v>0</v>
      </c>
    </row>
    <row r="7" spans="1:20">
      <c r="A7" s="135" t="s">
        <v>86</v>
      </c>
      <c r="B7" s="94">
        <v>1</v>
      </c>
      <c r="C7" s="94"/>
      <c r="D7" s="89" t="s">
        <v>145</v>
      </c>
      <c r="E7" s="154"/>
      <c r="F7" s="108">
        <v>1500</v>
      </c>
      <c r="G7" s="92">
        <v>31</v>
      </c>
      <c r="H7" s="92">
        <f>Table14[[#This Row],[Costo standard (€/ora)]]*Table14[[#This Row],['# Mesi persona]]*Table14[[#This Row],[Ore/anno]]/12</f>
        <v>0</v>
      </c>
      <c r="I7" s="93">
        <f>Table14[[#This Row],[Costo Personale (€)]]*0.15</f>
        <v>0</v>
      </c>
      <c r="J7" s="93">
        <f>Table14[[#This Row],[Costo Personale (€)]]+Table14[[#This Row],[Costi indiretti (15%)]]</f>
        <v>0</v>
      </c>
      <c r="K7" s="94">
        <v>0</v>
      </c>
      <c r="L7" s="94">
        <v>0.25</v>
      </c>
      <c r="M7" s="94">
        <v>0.25</v>
      </c>
      <c r="N7" s="94">
        <v>0.5</v>
      </c>
      <c r="O7" s="136">
        <f>Table14[[#This Row],[Costo Totale del Personale (€)]]*(Table14[[#This Row],[% intensità agevolazione]]+Table14[[#This Row],[eventuale maggiorazione % intensità agevolazione]])</f>
        <v>0</v>
      </c>
      <c r="P7" s="136">
        <f>Table14[[#This Row],[Agevolazione]]*Table14[[#This Row],[% agovolazioni localizzate nelle Regioni del Mezzogiorno]]</f>
        <v>0</v>
      </c>
      <c r="Q7" s="136">
        <f>Table14[[#This Row],[Agevolazione]]*Table14[[#This Row],[% agevolazioni in investimenti di cui linea di intervento 022
(minimo 25%)]]</f>
        <v>0</v>
      </c>
      <c r="R7" s="136">
        <f>Table14[[#This Row],[Agevolazione]]*Table14[[#This Row],[% agevolazioni in investimenti di cui linea di intervento 023
(minimo 25%)]]</f>
        <v>0</v>
      </c>
      <c r="S7" s="136">
        <f>Table14[[#This Row],[Agevolazione]]*Table14[[#This Row],[% agevolazioni in investimenti di cui linea di intervento 006
(50%)]]</f>
        <v>0</v>
      </c>
      <c r="T7" s="94">
        <v>0</v>
      </c>
    </row>
    <row r="8" spans="1:20">
      <c r="A8" s="135" t="s">
        <v>87</v>
      </c>
      <c r="B8" s="94">
        <v>1</v>
      </c>
      <c r="C8" s="94"/>
      <c r="D8" s="89" t="s">
        <v>143</v>
      </c>
      <c r="E8" s="154"/>
      <c r="F8" s="108">
        <v>1500</v>
      </c>
      <c r="G8" s="92">
        <v>73</v>
      </c>
      <c r="H8" s="92">
        <f>Table14[[#This Row],[Costo standard (€/ora)]]*Table14[[#This Row],['# Mesi persona]]*Table14[[#This Row],[Ore/anno]]/12</f>
        <v>0</v>
      </c>
      <c r="I8" s="93">
        <f>Table14[[#This Row],[Costo Personale (€)]]*0.15</f>
        <v>0</v>
      </c>
      <c r="J8" s="93">
        <f>Table14[[#This Row],[Costo Personale (€)]]+Table14[[#This Row],[Costi indiretti (15%)]]</f>
        <v>0</v>
      </c>
      <c r="K8" s="94">
        <v>0</v>
      </c>
      <c r="L8" s="94">
        <v>0.25</v>
      </c>
      <c r="M8" s="94">
        <v>0.25</v>
      </c>
      <c r="N8" s="94">
        <v>0.5</v>
      </c>
      <c r="O8" s="136">
        <f>Table14[[#This Row],[Costo Totale del Personale (€)]]*(Table14[[#This Row],[% intensità agevolazione]]+Table14[[#This Row],[eventuale maggiorazione % intensità agevolazione]])</f>
        <v>0</v>
      </c>
      <c r="P8" s="136">
        <f>Table14[[#This Row],[Agevolazione]]*Table14[[#This Row],[% agovolazioni localizzate nelle Regioni del Mezzogiorno]]</f>
        <v>0</v>
      </c>
      <c r="Q8" s="136">
        <f>Table14[[#This Row],[Agevolazione]]*Table14[[#This Row],[% agevolazioni in investimenti di cui linea di intervento 022
(minimo 25%)]]</f>
        <v>0</v>
      </c>
      <c r="R8" s="136">
        <f>Table14[[#This Row],[Agevolazione]]*Table14[[#This Row],[% agevolazioni in investimenti di cui linea di intervento 023
(minimo 25%)]]</f>
        <v>0</v>
      </c>
      <c r="S8" s="136">
        <f>Table14[[#This Row],[Agevolazione]]*Table14[[#This Row],[% agevolazioni in investimenti di cui linea di intervento 006
(50%)]]</f>
        <v>0</v>
      </c>
      <c r="T8" s="94">
        <v>0</v>
      </c>
    </row>
    <row r="9" spans="1:20">
      <c r="A9" s="135" t="s">
        <v>87</v>
      </c>
      <c r="B9" s="94">
        <v>1</v>
      </c>
      <c r="C9" s="94"/>
      <c r="D9" s="89" t="s">
        <v>144</v>
      </c>
      <c r="E9" s="154"/>
      <c r="F9" s="108">
        <v>1500</v>
      </c>
      <c r="G9" s="92">
        <v>48</v>
      </c>
      <c r="H9" s="92">
        <f>Table14[[#This Row],[Costo standard (€/ora)]]*Table14[[#This Row],['# Mesi persona]]*Table14[[#This Row],[Ore/anno]]/12</f>
        <v>0</v>
      </c>
      <c r="I9" s="93">
        <f>Table14[[#This Row],[Costo Personale (€)]]*0.15</f>
        <v>0</v>
      </c>
      <c r="J9" s="93">
        <f>Table14[[#This Row],[Costo Personale (€)]]+Table14[[#This Row],[Costi indiretti (15%)]]</f>
        <v>0</v>
      </c>
      <c r="K9" s="94">
        <v>0</v>
      </c>
      <c r="L9" s="94">
        <v>0.25</v>
      </c>
      <c r="M9" s="94">
        <v>0.25</v>
      </c>
      <c r="N9" s="94">
        <v>0.5</v>
      </c>
      <c r="O9" s="136">
        <f>Table14[[#This Row],[Costo Totale del Personale (€)]]*(Table14[[#This Row],[% intensità agevolazione]]+Table14[[#This Row],[eventuale maggiorazione % intensità agevolazione]])</f>
        <v>0</v>
      </c>
      <c r="P9" s="136">
        <f>Table14[[#This Row],[Agevolazione]]*Table14[[#This Row],[% agovolazioni localizzate nelle Regioni del Mezzogiorno]]</f>
        <v>0</v>
      </c>
      <c r="Q9" s="136">
        <f>Table14[[#This Row],[Agevolazione]]*Table14[[#This Row],[% agevolazioni in investimenti di cui linea di intervento 022
(minimo 25%)]]</f>
        <v>0</v>
      </c>
      <c r="R9" s="136">
        <f>Table14[[#This Row],[Agevolazione]]*Table14[[#This Row],[% agevolazioni in investimenti di cui linea di intervento 023
(minimo 25%)]]</f>
        <v>0</v>
      </c>
      <c r="S9" s="136">
        <f>Table14[[#This Row],[Agevolazione]]*Table14[[#This Row],[% agevolazioni in investimenti di cui linea di intervento 006
(50%)]]</f>
        <v>0</v>
      </c>
      <c r="T9" s="94">
        <v>0</v>
      </c>
    </row>
    <row r="10" spans="1:20">
      <c r="A10" s="135" t="s">
        <v>87</v>
      </c>
      <c r="B10" s="94">
        <v>1</v>
      </c>
      <c r="C10" s="94"/>
      <c r="D10" s="89" t="s">
        <v>145</v>
      </c>
      <c r="E10" s="154"/>
      <c r="F10" s="108">
        <v>1500</v>
      </c>
      <c r="G10" s="92">
        <v>31</v>
      </c>
      <c r="H10" s="92">
        <f>Table14[[#This Row],[Costo standard (€/ora)]]*Table14[[#This Row],['# Mesi persona]]*Table14[[#This Row],[Ore/anno]]/12</f>
        <v>0</v>
      </c>
      <c r="I10" s="93">
        <f>Table14[[#This Row],[Costo Personale (€)]]*0.15</f>
        <v>0</v>
      </c>
      <c r="J10" s="93">
        <f>Table14[[#This Row],[Costo Personale (€)]]+Table14[[#This Row],[Costi indiretti (15%)]]</f>
        <v>0</v>
      </c>
      <c r="K10" s="94">
        <v>0</v>
      </c>
      <c r="L10" s="94">
        <v>0.25</v>
      </c>
      <c r="M10" s="94">
        <v>0.25</v>
      </c>
      <c r="N10" s="94">
        <v>0.5</v>
      </c>
      <c r="O10" s="136">
        <f>Table14[[#This Row],[Costo Totale del Personale (€)]]*(Table14[[#This Row],[% intensità agevolazione]]+Table14[[#This Row],[eventuale maggiorazione % intensità agevolazione]])</f>
        <v>0</v>
      </c>
      <c r="P10" s="136">
        <f>Table14[[#This Row],[Agevolazione]]*Table14[[#This Row],[% agovolazioni localizzate nelle Regioni del Mezzogiorno]]</f>
        <v>0</v>
      </c>
      <c r="Q10" s="136">
        <f>Table14[[#This Row],[Agevolazione]]*Table14[[#This Row],[% agevolazioni in investimenti di cui linea di intervento 022
(minimo 25%)]]</f>
        <v>0</v>
      </c>
      <c r="R10" s="136">
        <f>Table14[[#This Row],[Agevolazione]]*Table14[[#This Row],[% agevolazioni in investimenti di cui linea di intervento 023
(minimo 25%)]]</f>
        <v>0</v>
      </c>
      <c r="S10" s="136">
        <f>Table14[[#This Row],[Agevolazione]]*Table14[[#This Row],[% agevolazioni in investimenti di cui linea di intervento 006
(50%)]]</f>
        <v>0</v>
      </c>
      <c r="T10" s="94">
        <v>0</v>
      </c>
    </row>
    <row r="11" spans="1:20">
      <c r="A11" s="135" t="s">
        <v>88</v>
      </c>
      <c r="B11" s="94">
        <v>1</v>
      </c>
      <c r="C11" s="94"/>
      <c r="D11" s="89" t="s">
        <v>143</v>
      </c>
      <c r="E11" s="154"/>
      <c r="F11" s="108">
        <v>1500</v>
      </c>
      <c r="G11" s="92">
        <v>73</v>
      </c>
      <c r="H11" s="92">
        <f>Table14[[#This Row],[Costo standard (€/ora)]]*Table14[[#This Row],['# Mesi persona]]*Table14[[#This Row],[Ore/anno]]/12</f>
        <v>0</v>
      </c>
      <c r="I11" s="93">
        <f>Table14[[#This Row],[Costo Personale (€)]]*0.15</f>
        <v>0</v>
      </c>
      <c r="J11" s="93">
        <f>Table14[[#This Row],[Costo Personale (€)]]+Table14[[#This Row],[Costi indiretti (15%)]]</f>
        <v>0</v>
      </c>
      <c r="K11" s="94">
        <v>0</v>
      </c>
      <c r="L11" s="94">
        <v>0.25</v>
      </c>
      <c r="M11" s="94">
        <v>0.25</v>
      </c>
      <c r="N11" s="94">
        <v>0.5</v>
      </c>
      <c r="O11" s="136">
        <f>Table14[[#This Row],[Costo Totale del Personale (€)]]*(Table14[[#This Row],[% intensità agevolazione]]+Table14[[#This Row],[eventuale maggiorazione % intensità agevolazione]])</f>
        <v>0</v>
      </c>
      <c r="P11" s="136">
        <f>Table14[[#This Row],[Agevolazione]]*Table14[[#This Row],[% agovolazioni localizzate nelle Regioni del Mezzogiorno]]</f>
        <v>0</v>
      </c>
      <c r="Q11" s="136">
        <f>Table14[[#This Row],[Agevolazione]]*Table14[[#This Row],[% agevolazioni in investimenti di cui linea di intervento 022
(minimo 25%)]]</f>
        <v>0</v>
      </c>
      <c r="R11" s="136">
        <f>Table14[[#This Row],[Agevolazione]]*Table14[[#This Row],[% agevolazioni in investimenti di cui linea di intervento 023
(minimo 25%)]]</f>
        <v>0</v>
      </c>
      <c r="S11" s="136">
        <f>Table14[[#This Row],[Agevolazione]]*Table14[[#This Row],[% agevolazioni in investimenti di cui linea di intervento 006
(50%)]]</f>
        <v>0</v>
      </c>
      <c r="T11" s="94">
        <v>0</v>
      </c>
    </row>
    <row r="12" spans="1:20">
      <c r="A12" s="135" t="s">
        <v>88</v>
      </c>
      <c r="B12" s="94">
        <v>1</v>
      </c>
      <c r="C12" s="94"/>
      <c r="D12" s="89" t="s">
        <v>144</v>
      </c>
      <c r="E12" s="154"/>
      <c r="F12" s="108">
        <v>1500</v>
      </c>
      <c r="G12" s="92">
        <v>48</v>
      </c>
      <c r="H12" s="92">
        <f>Table14[[#This Row],[Costo standard (€/ora)]]*Table14[[#This Row],['# Mesi persona]]*Table14[[#This Row],[Ore/anno]]/12</f>
        <v>0</v>
      </c>
      <c r="I12" s="93">
        <f>Table14[[#This Row],[Costo Personale (€)]]*0.15</f>
        <v>0</v>
      </c>
      <c r="J12" s="93">
        <f>Table14[[#This Row],[Costo Personale (€)]]+Table14[[#This Row],[Costi indiretti (15%)]]</f>
        <v>0</v>
      </c>
      <c r="K12" s="94">
        <v>0</v>
      </c>
      <c r="L12" s="94">
        <v>0.25</v>
      </c>
      <c r="M12" s="94">
        <v>0.25</v>
      </c>
      <c r="N12" s="94">
        <v>0.5</v>
      </c>
      <c r="O12" s="136">
        <f>Table14[[#This Row],[Costo Totale del Personale (€)]]*(Table14[[#This Row],[% intensità agevolazione]]+Table14[[#This Row],[eventuale maggiorazione % intensità agevolazione]])</f>
        <v>0</v>
      </c>
      <c r="P12" s="136">
        <f>Table14[[#This Row],[Agevolazione]]*Table14[[#This Row],[% agovolazioni localizzate nelle Regioni del Mezzogiorno]]</f>
        <v>0</v>
      </c>
      <c r="Q12" s="136">
        <f>Table14[[#This Row],[Agevolazione]]*Table14[[#This Row],[% agevolazioni in investimenti di cui linea di intervento 022
(minimo 25%)]]</f>
        <v>0</v>
      </c>
      <c r="R12" s="136">
        <f>Table14[[#This Row],[Agevolazione]]*Table14[[#This Row],[% agevolazioni in investimenti di cui linea di intervento 023
(minimo 25%)]]</f>
        <v>0</v>
      </c>
      <c r="S12" s="136">
        <f>Table14[[#This Row],[Agevolazione]]*Table14[[#This Row],[% agevolazioni in investimenti di cui linea di intervento 006
(50%)]]</f>
        <v>0</v>
      </c>
      <c r="T12" s="94">
        <v>0</v>
      </c>
    </row>
    <row r="13" spans="1:20" ht="16.5" thickBot="1">
      <c r="A13" s="135" t="s">
        <v>88</v>
      </c>
      <c r="B13" s="94">
        <v>1</v>
      </c>
      <c r="C13" s="94"/>
      <c r="D13" s="89" t="s">
        <v>145</v>
      </c>
      <c r="E13" s="155"/>
      <c r="F13" s="108">
        <v>1500</v>
      </c>
      <c r="G13" s="92">
        <v>31</v>
      </c>
      <c r="H13" s="92">
        <f>Table14[[#This Row],[Costo standard (€/ora)]]*Table14[[#This Row],['# Mesi persona]]*Table14[[#This Row],[Ore/anno]]/12</f>
        <v>0</v>
      </c>
      <c r="I13" s="93">
        <f>Table14[[#This Row],[Costo Personale (€)]]*0.15</f>
        <v>0</v>
      </c>
      <c r="J13" s="93">
        <f>Table14[[#This Row],[Costo Personale (€)]]+Table14[[#This Row],[Costi indiretti (15%)]]</f>
        <v>0</v>
      </c>
      <c r="K13" s="94">
        <v>0</v>
      </c>
      <c r="L13" s="94">
        <v>0.25</v>
      </c>
      <c r="M13" s="94">
        <v>0.25</v>
      </c>
      <c r="N13" s="94">
        <v>0.5</v>
      </c>
      <c r="O13" s="136">
        <f>Table14[[#This Row],[Costo Totale del Personale (€)]]*(Table14[[#This Row],[% intensità agevolazione]]+Table14[[#This Row],[eventuale maggiorazione % intensità agevolazione]])</f>
        <v>0</v>
      </c>
      <c r="P13" s="136">
        <f>Table14[[#This Row],[Agevolazione]]*Table14[[#This Row],[% agovolazioni localizzate nelle Regioni del Mezzogiorno]]</f>
        <v>0</v>
      </c>
      <c r="Q13" s="136">
        <f>Table14[[#This Row],[Agevolazione]]*Table14[[#This Row],[% agevolazioni in investimenti di cui linea di intervento 022
(minimo 25%)]]</f>
        <v>0</v>
      </c>
      <c r="R13" s="136">
        <f>Table14[[#This Row],[Agevolazione]]*Table14[[#This Row],[% agevolazioni in investimenti di cui linea di intervento 023
(minimo 25%)]]</f>
        <v>0</v>
      </c>
      <c r="S13" s="136">
        <f>Table14[[#This Row],[Agevolazione]]*Table14[[#This Row],[% agevolazioni in investimenti di cui linea di intervento 006
(50%)]]</f>
        <v>0</v>
      </c>
      <c r="T13" s="94">
        <v>0</v>
      </c>
    </row>
    <row r="14" spans="1:20">
      <c r="A14" s="90"/>
      <c r="B14" s="90"/>
      <c r="E14" s="139"/>
      <c r="F14" s="138"/>
      <c r="I14" s="139" t="s">
        <v>155</v>
      </c>
      <c r="J14" s="138">
        <f>SUM(J2:J13)</f>
        <v>345000</v>
      </c>
      <c r="N14" s="156" t="s">
        <v>89</v>
      </c>
      <c r="O14" s="157">
        <f>SUM(O2:O13)</f>
        <v>345000</v>
      </c>
      <c r="P14" s="157">
        <f>SUM(P2:P13)</f>
        <v>0</v>
      </c>
      <c r="Q14" s="157">
        <f>SUM(Q2:Q13)</f>
        <v>86250</v>
      </c>
      <c r="R14" s="157">
        <f>SUM(R2:R13)</f>
        <v>86250</v>
      </c>
      <c r="S14" s="157">
        <f>SUM(S2:S13)</f>
        <v>172500</v>
      </c>
    </row>
    <row r="16" spans="1:20">
      <c r="I16" s="140" t="s">
        <v>85</v>
      </c>
      <c r="J16" s="141">
        <f>J2+J3+J4</f>
        <v>345000</v>
      </c>
      <c r="N16" s="140" t="s">
        <v>85</v>
      </c>
      <c r="O16" s="141">
        <f>O2+O3+O4</f>
        <v>345000</v>
      </c>
      <c r="P16" s="141">
        <f>P2+P3+P4</f>
        <v>0</v>
      </c>
      <c r="Q16" s="141">
        <f>Q2+Q3+Q4</f>
        <v>86250</v>
      </c>
      <c r="R16" s="141">
        <f>R2+R3+R4</f>
        <v>86250</v>
      </c>
      <c r="S16" s="141">
        <f>S2+S3+S4</f>
        <v>172500</v>
      </c>
    </row>
    <row r="17" spans="1:20">
      <c r="I17" s="140" t="s">
        <v>86</v>
      </c>
      <c r="J17" s="141">
        <f>J5+J6+J7</f>
        <v>0</v>
      </c>
      <c r="N17" s="140" t="s">
        <v>86</v>
      </c>
      <c r="O17" s="141">
        <f>O5+O6+O7</f>
        <v>0</v>
      </c>
      <c r="P17" s="141">
        <f>P5+P6+P7</f>
        <v>0</v>
      </c>
      <c r="Q17" s="141">
        <f>Q5+Q6+Q7</f>
        <v>0</v>
      </c>
      <c r="R17" s="141">
        <f>R5+R6+R7</f>
        <v>0</v>
      </c>
      <c r="S17" s="141">
        <f>S5+S6+S7</f>
        <v>0</v>
      </c>
    </row>
    <row r="18" spans="1:20">
      <c r="I18" s="140" t="s">
        <v>87</v>
      </c>
      <c r="J18" s="141">
        <f>J8+J9+J10</f>
        <v>0</v>
      </c>
      <c r="N18" s="140" t="s">
        <v>87</v>
      </c>
      <c r="O18" s="141">
        <f>O8+O9+O10</f>
        <v>0</v>
      </c>
      <c r="P18" s="141">
        <f>P8+P9+P10</f>
        <v>0</v>
      </c>
      <c r="Q18" s="141">
        <f>Q8+Q9+Q10</f>
        <v>0</v>
      </c>
      <c r="R18" s="141">
        <f>R8+R9+R10</f>
        <v>0</v>
      </c>
      <c r="S18" s="141">
        <f>S8+S9+S10</f>
        <v>0</v>
      </c>
    </row>
    <row r="19" spans="1:20">
      <c r="I19" s="140" t="s">
        <v>88</v>
      </c>
      <c r="J19" s="141">
        <f>J11+J12+J13</f>
        <v>0</v>
      </c>
      <c r="N19" s="140" t="s">
        <v>88</v>
      </c>
      <c r="O19" s="141">
        <f>O11+O12+O13</f>
        <v>0</v>
      </c>
      <c r="P19" s="141">
        <f>P11+P12+P13</f>
        <v>0</v>
      </c>
      <c r="Q19" s="141">
        <f>Q11+Q12+Q13</f>
        <v>0</v>
      </c>
      <c r="R19" s="141">
        <f>R11+R12+R13</f>
        <v>0</v>
      </c>
      <c r="S19" s="141">
        <f>S11+S12+S13</f>
        <v>0</v>
      </c>
    </row>
    <row r="21" spans="1:20" ht="75">
      <c r="A21" s="129" t="s">
        <v>148</v>
      </c>
      <c r="B21" s="129" t="s">
        <v>149</v>
      </c>
      <c r="C21" s="129" t="s">
        <v>150</v>
      </c>
      <c r="G21" s="128" t="s">
        <v>113</v>
      </c>
      <c r="H21" s="128" t="s">
        <v>114</v>
      </c>
      <c r="I21" s="128" t="s">
        <v>132</v>
      </c>
      <c r="J21" s="128" t="s">
        <v>133</v>
      </c>
      <c r="K21" s="129" t="s">
        <v>147</v>
      </c>
      <c r="L21" s="129" t="s">
        <v>137</v>
      </c>
      <c r="M21" s="129" t="s">
        <v>138</v>
      </c>
      <c r="N21" s="130" t="s">
        <v>139</v>
      </c>
      <c r="O21" s="130" t="s">
        <v>151</v>
      </c>
      <c r="P21" s="130" t="s">
        <v>152</v>
      </c>
      <c r="Q21" s="130" t="s">
        <v>159</v>
      </c>
      <c r="R21" s="130" t="s">
        <v>160</v>
      </c>
      <c r="S21" s="130" t="s">
        <v>161</v>
      </c>
    </row>
    <row r="22" spans="1:20">
      <c r="A22" s="132" t="s">
        <v>85</v>
      </c>
      <c r="B22" s="132">
        <v>1</v>
      </c>
      <c r="C22" s="132"/>
      <c r="G22" s="131">
        <v>0</v>
      </c>
      <c r="H22" s="131">
        <v>0</v>
      </c>
      <c r="I22" s="131">
        <v>0</v>
      </c>
      <c r="J22" s="131">
        <f>SUM(G22:I22)</f>
        <v>0</v>
      </c>
      <c r="K22" s="132">
        <v>0</v>
      </c>
      <c r="L22" s="132">
        <v>0.25</v>
      </c>
      <c r="M22" s="132">
        <v>0.25</v>
      </c>
      <c r="N22" s="132">
        <v>0.5</v>
      </c>
      <c r="O22" s="137">
        <f>J22*(B22+C22)</f>
        <v>0</v>
      </c>
      <c r="P22" s="137">
        <f>O22*K22</f>
        <v>0</v>
      </c>
      <c r="Q22" s="137">
        <f>O22*L22</f>
        <v>0</v>
      </c>
      <c r="R22" s="137">
        <f>O22*M22</f>
        <v>0</v>
      </c>
      <c r="S22" s="137">
        <f>O22*N22</f>
        <v>0</v>
      </c>
      <c r="T22" s="134"/>
    </row>
    <row r="23" spans="1:20">
      <c r="A23" s="132" t="s">
        <v>86</v>
      </c>
      <c r="B23" s="132">
        <v>1</v>
      </c>
      <c r="C23" s="132"/>
      <c r="G23" s="131">
        <v>0</v>
      </c>
      <c r="H23" s="131">
        <v>0</v>
      </c>
      <c r="I23" s="131">
        <v>0</v>
      </c>
      <c r="J23" s="131">
        <f t="shared" ref="J23:J25" si="0">SUM(G23:I23)</f>
        <v>0</v>
      </c>
      <c r="K23" s="132">
        <v>0</v>
      </c>
      <c r="L23" s="132">
        <v>0.25</v>
      </c>
      <c r="M23" s="132">
        <v>0.25</v>
      </c>
      <c r="N23" s="132">
        <v>0.5</v>
      </c>
      <c r="O23" s="137">
        <f>J23*(B23+C23)</f>
        <v>0</v>
      </c>
      <c r="P23" s="137">
        <f>O23*K23</f>
        <v>0</v>
      </c>
      <c r="Q23" s="137">
        <f t="shared" ref="Q23:Q25" si="1">O23*L23</f>
        <v>0</v>
      </c>
      <c r="R23" s="137">
        <f t="shared" ref="R23:R25" si="2">O23*M23</f>
        <v>0</v>
      </c>
      <c r="S23" s="137">
        <f t="shared" ref="S23:S25" si="3">O23*N23</f>
        <v>0</v>
      </c>
      <c r="T23" s="134"/>
    </row>
    <row r="24" spans="1:20">
      <c r="A24" s="132" t="s">
        <v>87</v>
      </c>
      <c r="B24" s="132">
        <v>1</v>
      </c>
      <c r="C24" s="132"/>
      <c r="G24" s="131">
        <v>0</v>
      </c>
      <c r="H24" s="131">
        <v>0</v>
      </c>
      <c r="I24" s="131">
        <v>0</v>
      </c>
      <c r="J24" s="131">
        <f t="shared" ref="J24" si="4">SUM(G24:I24)</f>
        <v>0</v>
      </c>
      <c r="K24" s="132">
        <v>0</v>
      </c>
      <c r="L24" s="132">
        <v>0.25</v>
      </c>
      <c r="M24" s="132">
        <v>0.25</v>
      </c>
      <c r="N24" s="132">
        <v>0.5</v>
      </c>
      <c r="O24" s="137">
        <f>J24*(B24+C24)</f>
        <v>0</v>
      </c>
      <c r="P24" s="137">
        <f>O24*K24</f>
        <v>0</v>
      </c>
      <c r="Q24" s="137">
        <f t="shared" si="1"/>
        <v>0</v>
      </c>
      <c r="R24" s="137">
        <f t="shared" si="2"/>
        <v>0</v>
      </c>
      <c r="S24" s="137">
        <f t="shared" si="3"/>
        <v>0</v>
      </c>
      <c r="T24" s="134"/>
    </row>
    <row r="25" spans="1:20">
      <c r="A25" s="152" t="s">
        <v>88</v>
      </c>
      <c r="B25" s="133">
        <v>1</v>
      </c>
      <c r="C25" s="133"/>
      <c r="G25" s="151">
        <v>0</v>
      </c>
      <c r="H25" s="151">
        <v>0</v>
      </c>
      <c r="I25" s="151">
        <v>0</v>
      </c>
      <c r="J25" s="151">
        <f t="shared" si="0"/>
        <v>0</v>
      </c>
      <c r="K25" s="133">
        <v>0</v>
      </c>
      <c r="L25" s="133">
        <v>0.25</v>
      </c>
      <c r="M25" s="133">
        <v>0.25</v>
      </c>
      <c r="N25" s="133">
        <v>0.5</v>
      </c>
      <c r="O25" s="151">
        <f>J25*(B25+C25)</f>
        <v>0</v>
      </c>
      <c r="P25" s="151">
        <f>O25*K25</f>
        <v>0</v>
      </c>
      <c r="Q25" s="151">
        <f t="shared" si="1"/>
        <v>0</v>
      </c>
      <c r="R25" s="151">
        <f t="shared" si="2"/>
        <v>0</v>
      </c>
      <c r="S25" s="151">
        <f t="shared" si="3"/>
        <v>0</v>
      </c>
    </row>
    <row r="26" spans="1:20">
      <c r="I26" s="139" t="s">
        <v>155</v>
      </c>
      <c r="J26" s="138">
        <f>SUM(J22:J25)</f>
        <v>0</v>
      </c>
      <c r="N26" s="139" t="s">
        <v>89</v>
      </c>
      <c r="O26" s="138">
        <f>SUM(O22:O25)</f>
        <v>0</v>
      </c>
      <c r="P26" s="138">
        <f>SUM(P22:P25)</f>
        <v>0</v>
      </c>
      <c r="Q26" s="138">
        <f>SUM(Q22:Q25)</f>
        <v>0</v>
      </c>
      <c r="R26" s="138">
        <f>SUM(R22:R25)</f>
        <v>0</v>
      </c>
      <c r="S26" s="138">
        <f>SUM(S22:S25)</f>
        <v>0</v>
      </c>
    </row>
    <row r="28" spans="1:20">
      <c r="H28" t="s">
        <v>162</v>
      </c>
      <c r="M28" t="s">
        <v>164</v>
      </c>
    </row>
    <row r="29" spans="1:20">
      <c r="I29" s="140" t="s">
        <v>85</v>
      </c>
      <c r="J29" s="141">
        <f>J22+J16</f>
        <v>345000</v>
      </c>
      <c r="N29" s="140" t="s">
        <v>85</v>
      </c>
      <c r="O29" s="141">
        <f t="shared" ref="O29:S32" si="5">O22+O16</f>
        <v>345000</v>
      </c>
      <c r="P29" s="141">
        <f t="shared" si="5"/>
        <v>0</v>
      </c>
      <c r="Q29" s="141">
        <f t="shared" si="5"/>
        <v>86250</v>
      </c>
      <c r="R29" s="141">
        <f t="shared" si="5"/>
        <v>86250</v>
      </c>
      <c r="S29" s="141">
        <f t="shared" si="5"/>
        <v>172500</v>
      </c>
    </row>
    <row r="30" spans="1:20">
      <c r="I30" s="140" t="s">
        <v>86</v>
      </c>
      <c r="J30" s="141">
        <f>J23+J17</f>
        <v>0</v>
      </c>
      <c r="N30" s="140" t="s">
        <v>86</v>
      </c>
      <c r="O30" s="141">
        <f t="shared" si="5"/>
        <v>0</v>
      </c>
      <c r="P30" s="141">
        <f t="shared" si="5"/>
        <v>0</v>
      </c>
      <c r="Q30" s="141">
        <f t="shared" si="5"/>
        <v>0</v>
      </c>
      <c r="R30" s="141">
        <f t="shared" si="5"/>
        <v>0</v>
      </c>
      <c r="S30" s="141">
        <f t="shared" si="5"/>
        <v>0</v>
      </c>
    </row>
    <row r="31" spans="1:20">
      <c r="I31" s="140" t="s">
        <v>87</v>
      </c>
      <c r="J31" s="141">
        <f>J24+J18</f>
        <v>0</v>
      </c>
      <c r="N31" s="140" t="s">
        <v>87</v>
      </c>
      <c r="O31" s="141">
        <f t="shared" si="5"/>
        <v>0</v>
      </c>
      <c r="P31" s="141">
        <f t="shared" si="5"/>
        <v>0</v>
      </c>
      <c r="Q31" s="141">
        <f t="shared" si="5"/>
        <v>0</v>
      </c>
      <c r="R31" s="141">
        <f t="shared" si="5"/>
        <v>0</v>
      </c>
      <c r="S31" s="141">
        <f t="shared" si="5"/>
        <v>0</v>
      </c>
    </row>
    <row r="32" spans="1:20">
      <c r="I32" s="140" t="s">
        <v>88</v>
      </c>
      <c r="J32" s="141">
        <f>J25+J19</f>
        <v>0</v>
      </c>
      <c r="N32" s="140" t="s">
        <v>88</v>
      </c>
      <c r="O32" s="141">
        <f t="shared" si="5"/>
        <v>0</v>
      </c>
      <c r="P32" s="141">
        <f t="shared" si="5"/>
        <v>0</v>
      </c>
      <c r="Q32" s="141">
        <f t="shared" si="5"/>
        <v>0</v>
      </c>
      <c r="R32" s="141">
        <f t="shared" si="5"/>
        <v>0</v>
      </c>
      <c r="S32" s="141">
        <f t="shared" si="5"/>
        <v>0</v>
      </c>
    </row>
    <row r="34" spans="7:38">
      <c r="I34" s="139" t="s">
        <v>155</v>
      </c>
      <c r="J34" s="138">
        <f>SUM(J29:J33)</f>
        <v>345000</v>
      </c>
      <c r="N34" s="139" t="s">
        <v>89</v>
      </c>
      <c r="O34" s="138">
        <f>SUM(O29:O33)</f>
        <v>345000</v>
      </c>
      <c r="P34" s="138">
        <f>SUM(P29:P33)</f>
        <v>0</v>
      </c>
      <c r="Q34" s="138">
        <f>SUM(Q29:Q33)</f>
        <v>86250</v>
      </c>
      <c r="R34" s="138">
        <f>SUM(R29:R33)</f>
        <v>86250</v>
      </c>
      <c r="S34" s="138">
        <f>SUM(S29:S33)</f>
        <v>172500</v>
      </c>
    </row>
    <row r="35" spans="7:38">
      <c r="I35" s="142" t="s">
        <v>163</v>
      </c>
      <c r="J35" s="138">
        <f>J26+J14</f>
        <v>345000</v>
      </c>
    </row>
    <row r="37" spans="7:38">
      <c r="G37" s="162" t="s">
        <v>85</v>
      </c>
      <c r="H37" s="162"/>
      <c r="I37" s="162"/>
      <c r="J37" s="162"/>
      <c r="K37" s="162"/>
      <c r="L37" s="162"/>
      <c r="M37" s="162" t="s">
        <v>86</v>
      </c>
      <c r="N37" s="162"/>
      <c r="O37" s="162"/>
      <c r="P37" s="162"/>
      <c r="Q37" s="162"/>
      <c r="R37" s="162"/>
      <c r="S37" s="162"/>
      <c r="T37" s="162" t="s">
        <v>87</v>
      </c>
      <c r="U37" s="162"/>
      <c r="V37" s="162"/>
      <c r="W37" s="162"/>
      <c r="X37" s="162"/>
      <c r="Y37" s="162"/>
      <c r="Z37" s="162"/>
      <c r="AA37" s="162" t="s">
        <v>88</v>
      </c>
      <c r="AB37" s="162"/>
      <c r="AC37" s="162"/>
      <c r="AD37" s="162"/>
      <c r="AE37" s="162"/>
      <c r="AF37" s="162"/>
      <c r="AG37" s="161" t="s">
        <v>89</v>
      </c>
      <c r="AH37" s="161"/>
      <c r="AI37" s="161"/>
      <c r="AJ37" s="161"/>
      <c r="AK37" s="161"/>
      <c r="AL37" s="161"/>
    </row>
    <row r="38" spans="7:38" ht="105">
      <c r="G38" s="111" t="s">
        <v>90</v>
      </c>
      <c r="H38" s="112" t="s">
        <v>109</v>
      </c>
      <c r="I38" s="111" t="s">
        <v>91</v>
      </c>
      <c r="J38" s="111" t="s">
        <v>92</v>
      </c>
      <c r="K38" s="111" t="s">
        <v>93</v>
      </c>
      <c r="L38" s="111" t="s">
        <v>94</v>
      </c>
      <c r="M38" s="111" t="s">
        <v>90</v>
      </c>
      <c r="N38" s="112" t="s">
        <v>154</v>
      </c>
      <c r="O38" s="111" t="s">
        <v>91</v>
      </c>
      <c r="P38" s="111" t="s">
        <v>92</v>
      </c>
      <c r="Q38" s="111" t="s">
        <v>93</v>
      </c>
      <c r="R38" s="111" t="s">
        <v>94</v>
      </c>
      <c r="S38" s="111" t="s">
        <v>95</v>
      </c>
      <c r="T38" s="111" t="s">
        <v>90</v>
      </c>
      <c r="U38" s="112" t="s">
        <v>154</v>
      </c>
      <c r="V38" s="111" t="s">
        <v>91</v>
      </c>
      <c r="W38" s="111" t="s">
        <v>92</v>
      </c>
      <c r="X38" s="111" t="s">
        <v>93</v>
      </c>
      <c r="Y38" s="111" t="s">
        <v>94</v>
      </c>
      <c r="Z38" s="111" t="s">
        <v>95</v>
      </c>
      <c r="AA38" s="111" t="s">
        <v>90</v>
      </c>
      <c r="AB38" s="112" t="s">
        <v>109</v>
      </c>
      <c r="AC38" s="111" t="s">
        <v>91</v>
      </c>
      <c r="AD38" s="111" t="s">
        <v>92</v>
      </c>
      <c r="AE38" s="111" t="s">
        <v>93</v>
      </c>
      <c r="AF38" s="111" t="s">
        <v>94</v>
      </c>
      <c r="AG38" s="118" t="s">
        <v>96</v>
      </c>
      <c r="AH38" s="118" t="s">
        <v>110</v>
      </c>
      <c r="AI38" s="118" t="s">
        <v>91</v>
      </c>
      <c r="AJ38" s="118" t="s">
        <v>92</v>
      </c>
      <c r="AK38" s="118" t="s">
        <v>93</v>
      </c>
      <c r="AL38" s="118" t="s">
        <v>94</v>
      </c>
    </row>
    <row r="39" spans="7:38">
      <c r="G39" s="150">
        <f>J29</f>
        <v>345000</v>
      </c>
      <c r="H39" s="158">
        <f>B22</f>
        <v>1</v>
      </c>
      <c r="I39" s="150">
        <f>Q29</f>
        <v>86250</v>
      </c>
      <c r="J39" s="150">
        <f>R29</f>
        <v>86250</v>
      </c>
      <c r="K39" s="150">
        <f>S29</f>
        <v>172500</v>
      </c>
      <c r="L39" s="150">
        <f>P29</f>
        <v>0</v>
      </c>
      <c r="M39" s="150">
        <f>J30</f>
        <v>0</v>
      </c>
      <c r="N39" s="158">
        <f>B23+C23</f>
        <v>1</v>
      </c>
      <c r="O39" s="150">
        <f>Q30</f>
        <v>0</v>
      </c>
      <c r="P39" s="150">
        <f>R30</f>
        <v>0</v>
      </c>
      <c r="Q39" s="150">
        <f>S30</f>
        <v>0</v>
      </c>
      <c r="R39" s="150">
        <f>P30</f>
        <v>0</v>
      </c>
      <c r="S39" s="159"/>
      <c r="T39" s="150">
        <f>J31</f>
        <v>0</v>
      </c>
      <c r="U39" s="158">
        <f>B24+C24</f>
        <v>1</v>
      </c>
      <c r="V39" s="150">
        <f>Q31</f>
        <v>0</v>
      </c>
      <c r="W39" s="150">
        <f>R31</f>
        <v>0</v>
      </c>
      <c r="X39" s="150">
        <f>S31</f>
        <v>0</v>
      </c>
      <c r="Y39" s="150">
        <f>P31</f>
        <v>0</v>
      </c>
      <c r="Z39" s="159"/>
      <c r="AA39" s="150">
        <f>J32</f>
        <v>0</v>
      </c>
      <c r="AB39" s="158">
        <f>B25</f>
        <v>1</v>
      </c>
      <c r="AC39" s="150">
        <f>Q32</f>
        <v>0</v>
      </c>
      <c r="AD39" s="150">
        <f>R32</f>
        <v>0</v>
      </c>
      <c r="AE39" s="150">
        <f>S32</f>
        <v>0</v>
      </c>
      <c r="AF39" s="150">
        <f>T32</f>
        <v>0</v>
      </c>
      <c r="AG39" s="150">
        <f>G39+M39+T39+AA39</f>
        <v>345000</v>
      </c>
      <c r="AH39" s="150">
        <f>G39*H39+M39*N39+T39*U39+AA39*AB39</f>
        <v>345000</v>
      </c>
      <c r="AI39" s="150">
        <f>I39+O39+V39+AC39</f>
        <v>86250</v>
      </c>
      <c r="AJ39" s="150">
        <f>J39+P39+W39+AD39</f>
        <v>86250</v>
      </c>
      <c r="AK39" s="150">
        <f>K39+Q39+X39+AE39</f>
        <v>172500</v>
      </c>
      <c r="AL39" s="150">
        <f>L39+R39+Y39+AF39</f>
        <v>0</v>
      </c>
    </row>
  </sheetData>
  <mergeCells count="5">
    <mergeCell ref="G37:L37"/>
    <mergeCell ref="M37:S37"/>
    <mergeCell ref="T37:Z37"/>
    <mergeCell ref="AA37:AF37"/>
    <mergeCell ref="AG37:AL37"/>
  </mergeCells>
  <phoneticPr fontId="30" type="noConversion"/>
  <dataValidations count="1">
    <dataValidation type="decimal" allowBlank="1" showInputMessage="1" showErrorMessage="1" sqref="U37 N37 G37:G38 H37 I37:M38 O37:R38 T37:T38 V37:Y38 AA37:AA38 AB37 AC37:AG38 AH37 AI37:AL38" xr:uid="{4E1DC5EC-C899-42AE-9439-DAC28DFC8A6A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L39"/>
  <sheetViews>
    <sheetView zoomScale="80" zoomScaleNormal="80" workbookViewId="0">
      <selection activeCell="E9" sqref="E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11.375" customWidth="1"/>
    <col min="5" max="5" width="9" style="88" customWidth="1"/>
    <col min="6" max="6" width="6.75" style="88" customWidth="1"/>
    <col min="7" max="10" width="14.75" customWidth="1"/>
    <col min="11" max="11" width="17.25" customWidth="1"/>
    <col min="12" max="19" width="14.7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125" customWidth="1"/>
    <col min="26" max="26" width="14.75" customWidth="1"/>
    <col min="27" max="27" width="13.75" customWidth="1"/>
    <col min="28" max="28" width="17.5" customWidth="1"/>
    <col min="29" max="29" width="16.125" customWidth="1"/>
    <col min="30" max="31" width="15.375" customWidth="1"/>
    <col min="32" max="32" width="14.75" customWidth="1"/>
    <col min="33" max="33" width="15.5" customWidth="1"/>
    <col min="34" max="34" width="14" customWidth="1"/>
    <col min="35" max="35" width="17.5" customWidth="1"/>
    <col min="36" max="36" width="18.25" customWidth="1"/>
    <col min="37" max="37" width="15.375" customWidth="1"/>
    <col min="38" max="38" width="16.75" customWidth="1"/>
    <col min="39" max="39" width="14.75" customWidth="1"/>
    <col min="40" max="40" width="13.75" customWidth="1"/>
    <col min="42" max="42" width="17.5" customWidth="1"/>
    <col min="43" max="43" width="8.25" customWidth="1"/>
    <col min="44" max="44" width="13.5" customWidth="1"/>
    <col min="45" max="45" width="14.125" customWidth="1"/>
    <col min="46" max="46" width="14.75" customWidth="1"/>
    <col min="47" max="47" width="13.75" customWidth="1"/>
    <col min="48" max="48" width="17.5" customWidth="1"/>
    <col min="49" max="49" width="15.25" customWidth="1"/>
    <col min="50" max="50" width="13.5" customWidth="1"/>
    <col min="51" max="51" width="14.125" customWidth="1"/>
    <col min="52" max="52" width="14.75" customWidth="1"/>
    <col min="53" max="53" width="13.75" customWidth="1"/>
  </cols>
  <sheetData>
    <row r="1" spans="1:20" s="95" customFormat="1" ht="74.25" customHeight="1" thickBot="1">
      <c r="A1" s="126" t="s">
        <v>148</v>
      </c>
      <c r="B1" s="126" t="s">
        <v>149</v>
      </c>
      <c r="C1" s="126" t="s">
        <v>150</v>
      </c>
      <c r="D1" s="91" t="s">
        <v>142</v>
      </c>
      <c r="E1" s="91" t="s">
        <v>156</v>
      </c>
      <c r="F1" s="91" t="s">
        <v>157</v>
      </c>
      <c r="G1" s="91" t="s">
        <v>158</v>
      </c>
      <c r="H1" s="91" t="s">
        <v>111</v>
      </c>
      <c r="I1" s="91" t="s">
        <v>82</v>
      </c>
      <c r="J1" s="91" t="s">
        <v>112</v>
      </c>
      <c r="K1" s="126" t="s">
        <v>146</v>
      </c>
      <c r="L1" s="126" t="s">
        <v>134</v>
      </c>
      <c r="M1" s="126" t="s">
        <v>135</v>
      </c>
      <c r="N1" s="126" t="s">
        <v>136</v>
      </c>
      <c r="O1" s="126" t="s">
        <v>151</v>
      </c>
      <c r="P1" s="126" t="s">
        <v>152</v>
      </c>
      <c r="Q1" s="126" t="s">
        <v>159</v>
      </c>
      <c r="R1" s="126" t="s">
        <v>160</v>
      </c>
      <c r="S1" s="126" t="s">
        <v>161</v>
      </c>
      <c r="T1" s="91" t="s">
        <v>153</v>
      </c>
    </row>
    <row r="2" spans="1:20">
      <c r="A2" s="135" t="s">
        <v>85</v>
      </c>
      <c r="B2" s="94">
        <v>1</v>
      </c>
      <c r="C2" s="94"/>
      <c r="D2" s="89" t="s">
        <v>143</v>
      </c>
      <c r="E2" s="153"/>
      <c r="F2" s="108">
        <v>1720</v>
      </c>
      <c r="G2" s="92">
        <v>75</v>
      </c>
      <c r="H2" s="92">
        <f>Table145[[#This Row],[Costo standard (€/ora)]]*Table145[[#This Row],['# Mesi persona]]*Table145[[#This Row],[Ore/anno]]/12</f>
        <v>0</v>
      </c>
      <c r="I2" s="93">
        <f>Table145[[#This Row],[Costo Personale (€)]]*0.15</f>
        <v>0</v>
      </c>
      <c r="J2" s="93">
        <f>Table145[[#This Row],[Costo Personale (€)]]+Table145[[#This Row],[Costi indiretti (15%)]]</f>
        <v>0</v>
      </c>
      <c r="K2" s="94">
        <v>0</v>
      </c>
      <c r="L2" s="94">
        <v>0.25</v>
      </c>
      <c r="M2" s="94">
        <v>0.25</v>
      </c>
      <c r="N2" s="94">
        <v>0.5</v>
      </c>
      <c r="O2" s="136">
        <f>Table145[[#This Row],[Costo Totale del Personale (€)]]*(Table145[[#This Row],[% intensità agevolazione]]+Table145[[#This Row],[eventuale maggiorazione % intensità agevolazione]])</f>
        <v>0</v>
      </c>
      <c r="P2" s="136">
        <f>Table145[[#This Row],[Agevolazione]]*Table145[[#This Row],[% agovolazioni localizzate nelle Regioni del Mezzogiorno]]</f>
        <v>0</v>
      </c>
      <c r="Q2" s="136">
        <f>Table145[[#This Row],[Agevolazione]]*Table145[[#This Row],[% agevolazioni in investimenti di cui linea di intervento 022
(minimo 25%)]]</f>
        <v>0</v>
      </c>
      <c r="R2" s="136">
        <f>Table145[[#This Row],[Agevolazione]]*Table145[[#This Row],[% agevolazioni in investimenti di cui linea di intervento 023
(minimo 25%)]]</f>
        <v>0</v>
      </c>
      <c r="S2" s="136">
        <f>Table145[[#This Row],[Agevolazione]]*Table145[[#This Row],[% agevolazioni in investimenti di cui linea di intervento 006
(50%)]]</f>
        <v>0</v>
      </c>
      <c r="T2" s="94">
        <v>0</v>
      </c>
    </row>
    <row r="3" spans="1:20">
      <c r="A3" s="135" t="s">
        <v>85</v>
      </c>
      <c r="B3" s="94">
        <v>1</v>
      </c>
      <c r="C3" s="94"/>
      <c r="D3" s="89" t="s">
        <v>144</v>
      </c>
      <c r="E3" s="154"/>
      <c r="F3" s="108">
        <v>1720</v>
      </c>
      <c r="G3" s="92">
        <v>43</v>
      </c>
      <c r="H3" s="92">
        <f>Table145[[#This Row],[Costo standard (€/ora)]]*Table145[[#This Row],['# Mesi persona]]*Table145[[#This Row],[Ore/anno]]/12</f>
        <v>0</v>
      </c>
      <c r="I3" s="93">
        <f>Table145[[#This Row],[Costo Personale (€)]]*0.15</f>
        <v>0</v>
      </c>
      <c r="J3" s="93">
        <f>Table145[[#This Row],[Costo Personale (€)]]+Table145[[#This Row],[Costi indiretti (15%)]]</f>
        <v>0</v>
      </c>
      <c r="K3" s="94">
        <v>0</v>
      </c>
      <c r="L3" s="94">
        <v>0.25</v>
      </c>
      <c r="M3" s="94">
        <v>0.25</v>
      </c>
      <c r="N3" s="94">
        <v>0.5</v>
      </c>
      <c r="O3" s="136">
        <f>Table145[[#This Row],[Costo Totale del Personale (€)]]*(Table145[[#This Row],[% intensità agevolazione]]+Table145[[#This Row],[eventuale maggiorazione % intensità agevolazione]])</f>
        <v>0</v>
      </c>
      <c r="P3" s="136">
        <f>Table145[[#This Row],[Agevolazione]]*Table145[[#This Row],[% agovolazioni localizzate nelle Regioni del Mezzogiorno]]</f>
        <v>0</v>
      </c>
      <c r="Q3" s="136">
        <f>Table145[[#This Row],[Agevolazione]]*Table145[[#This Row],[% agevolazioni in investimenti di cui linea di intervento 022
(minimo 25%)]]</f>
        <v>0</v>
      </c>
      <c r="R3" s="136">
        <f>Table145[[#This Row],[Agevolazione]]*Table145[[#This Row],[% agevolazioni in investimenti di cui linea di intervento 023
(minimo 25%)]]</f>
        <v>0</v>
      </c>
      <c r="S3" s="136">
        <f>Table145[[#This Row],[Agevolazione]]*Table145[[#This Row],[% agevolazioni in investimenti di cui linea di intervento 006
(50%)]]</f>
        <v>0</v>
      </c>
      <c r="T3" s="94">
        <v>0</v>
      </c>
    </row>
    <row r="4" spans="1:20">
      <c r="A4" s="135" t="s">
        <v>85</v>
      </c>
      <c r="B4" s="94">
        <v>1</v>
      </c>
      <c r="C4" s="94"/>
      <c r="D4" s="89" t="s">
        <v>145</v>
      </c>
      <c r="E4" s="154"/>
      <c r="F4" s="108">
        <v>1720</v>
      </c>
      <c r="G4" s="92">
        <v>27</v>
      </c>
      <c r="H4" s="92">
        <f>Table145[[#This Row],[Costo standard (€/ora)]]*Table145[[#This Row],['# Mesi persona]]*Table145[[#This Row],[Ore/anno]]/12</f>
        <v>0</v>
      </c>
      <c r="I4" s="93">
        <f>Table145[[#This Row],[Costo Personale (€)]]*0.15</f>
        <v>0</v>
      </c>
      <c r="J4" s="93">
        <f>Table145[[#This Row],[Costo Personale (€)]]+Table145[[#This Row],[Costi indiretti (15%)]]</f>
        <v>0</v>
      </c>
      <c r="K4" s="94">
        <v>0</v>
      </c>
      <c r="L4" s="94">
        <v>0.25</v>
      </c>
      <c r="M4" s="94">
        <v>0.25</v>
      </c>
      <c r="N4" s="94">
        <v>0.5</v>
      </c>
      <c r="O4" s="136">
        <f>Table145[[#This Row],[Costo Totale del Personale (€)]]*(Table145[[#This Row],[% intensità agevolazione]]+Table145[[#This Row],[eventuale maggiorazione % intensità agevolazione]])</f>
        <v>0</v>
      </c>
      <c r="P4" s="136">
        <f>Table145[[#This Row],[Agevolazione]]*Table145[[#This Row],[% agovolazioni localizzate nelle Regioni del Mezzogiorno]]</f>
        <v>0</v>
      </c>
      <c r="Q4" s="136">
        <f>Table145[[#This Row],[Agevolazione]]*Table145[[#This Row],[% agevolazioni in investimenti di cui linea di intervento 022
(minimo 25%)]]</f>
        <v>0</v>
      </c>
      <c r="R4" s="136">
        <f>Table145[[#This Row],[Agevolazione]]*Table145[[#This Row],[% agevolazioni in investimenti di cui linea di intervento 023
(minimo 25%)]]</f>
        <v>0</v>
      </c>
      <c r="S4" s="136">
        <f>Table145[[#This Row],[Agevolazione]]*Table145[[#This Row],[% agevolazioni in investimenti di cui linea di intervento 006
(50%)]]</f>
        <v>0</v>
      </c>
      <c r="T4" s="94">
        <v>0</v>
      </c>
    </row>
    <row r="5" spans="1:20">
      <c r="A5" s="135" t="s">
        <v>86</v>
      </c>
      <c r="B5" s="94">
        <v>0.5</v>
      </c>
      <c r="C5" s="94">
        <v>0.15</v>
      </c>
      <c r="D5" s="89" t="s">
        <v>143</v>
      </c>
      <c r="E5" s="154"/>
      <c r="F5" s="108">
        <v>1720</v>
      </c>
      <c r="G5" s="92">
        <v>75</v>
      </c>
      <c r="H5" s="92">
        <f>Table145[[#This Row],[Costo standard (€/ora)]]*Table145[[#This Row],['# Mesi persona]]*Table145[[#This Row],[Ore/anno]]/12</f>
        <v>0</v>
      </c>
      <c r="I5" s="93">
        <f>Table145[[#This Row],[Costo Personale (€)]]*0.15</f>
        <v>0</v>
      </c>
      <c r="J5" s="93">
        <f>Table145[[#This Row],[Costo Personale (€)]]+Table145[[#This Row],[Costi indiretti (15%)]]</f>
        <v>0</v>
      </c>
      <c r="K5" s="94">
        <v>0</v>
      </c>
      <c r="L5" s="94">
        <v>0.25</v>
      </c>
      <c r="M5" s="94">
        <v>0.25</v>
      </c>
      <c r="N5" s="94">
        <v>0.5</v>
      </c>
      <c r="O5" s="136">
        <f>Table145[[#This Row],[Costo Totale del Personale (€)]]*(Table145[[#This Row],[% intensità agevolazione]]+Table145[[#This Row],[eventuale maggiorazione % intensità agevolazione]])</f>
        <v>0</v>
      </c>
      <c r="P5" s="136">
        <f>Table145[[#This Row],[Agevolazione]]*Table145[[#This Row],[% agovolazioni localizzate nelle Regioni del Mezzogiorno]]</f>
        <v>0</v>
      </c>
      <c r="Q5" s="136">
        <f>Table145[[#This Row],[Agevolazione]]*Table145[[#This Row],[% agevolazioni in investimenti di cui linea di intervento 022
(minimo 25%)]]</f>
        <v>0</v>
      </c>
      <c r="R5" s="136">
        <f>Table145[[#This Row],[Agevolazione]]*Table145[[#This Row],[% agevolazioni in investimenti di cui linea di intervento 023
(minimo 25%)]]</f>
        <v>0</v>
      </c>
      <c r="S5" s="136">
        <f>Table145[[#This Row],[Agevolazione]]*Table145[[#This Row],[% agevolazioni in investimenti di cui linea di intervento 006
(50%)]]</f>
        <v>0</v>
      </c>
      <c r="T5" s="94">
        <v>0</v>
      </c>
    </row>
    <row r="6" spans="1:20">
      <c r="A6" s="135" t="s">
        <v>86</v>
      </c>
      <c r="B6" s="94">
        <v>0.5</v>
      </c>
      <c r="C6" s="94">
        <v>0.15</v>
      </c>
      <c r="D6" s="89" t="s">
        <v>144</v>
      </c>
      <c r="E6" s="154"/>
      <c r="F6" s="108">
        <v>1720</v>
      </c>
      <c r="G6" s="92">
        <v>43</v>
      </c>
      <c r="H6" s="92">
        <f>Table145[[#This Row],[Costo standard (€/ora)]]*Table145[[#This Row],['# Mesi persona]]*Table145[[#This Row],[Ore/anno]]/12</f>
        <v>0</v>
      </c>
      <c r="I6" s="93">
        <f>Table145[[#This Row],[Costo Personale (€)]]*0.15</f>
        <v>0</v>
      </c>
      <c r="J6" s="93">
        <f>Table145[[#This Row],[Costo Personale (€)]]+Table145[[#This Row],[Costi indiretti (15%)]]</f>
        <v>0</v>
      </c>
      <c r="K6" s="94">
        <v>0</v>
      </c>
      <c r="L6" s="94">
        <v>0.25</v>
      </c>
      <c r="M6" s="94">
        <v>0.25</v>
      </c>
      <c r="N6" s="94">
        <v>0.5</v>
      </c>
      <c r="O6" s="136">
        <f>Table145[[#This Row],[Costo Totale del Personale (€)]]*(Table145[[#This Row],[% intensità agevolazione]]+Table145[[#This Row],[eventuale maggiorazione % intensità agevolazione]])</f>
        <v>0</v>
      </c>
      <c r="P6" s="136">
        <f>Table145[[#This Row],[Agevolazione]]*Table145[[#This Row],[% agovolazioni localizzate nelle Regioni del Mezzogiorno]]</f>
        <v>0</v>
      </c>
      <c r="Q6" s="136">
        <f>Table145[[#This Row],[Agevolazione]]*Table145[[#This Row],[% agevolazioni in investimenti di cui linea di intervento 022
(minimo 25%)]]</f>
        <v>0</v>
      </c>
      <c r="R6" s="136">
        <f>Table145[[#This Row],[Agevolazione]]*Table145[[#This Row],[% agevolazioni in investimenti di cui linea di intervento 023
(minimo 25%)]]</f>
        <v>0</v>
      </c>
      <c r="S6" s="136">
        <f>Table145[[#This Row],[Agevolazione]]*Table145[[#This Row],[% agevolazioni in investimenti di cui linea di intervento 006
(50%)]]</f>
        <v>0</v>
      </c>
      <c r="T6" s="94">
        <v>0</v>
      </c>
    </row>
    <row r="7" spans="1:20">
      <c r="A7" s="135" t="s">
        <v>86</v>
      </c>
      <c r="B7" s="94">
        <v>0.5</v>
      </c>
      <c r="C7" s="94">
        <v>0.15</v>
      </c>
      <c r="D7" s="89" t="s">
        <v>145</v>
      </c>
      <c r="E7" s="154"/>
      <c r="F7" s="108">
        <v>1720</v>
      </c>
      <c r="G7" s="92">
        <v>27</v>
      </c>
      <c r="H7" s="92">
        <f>Table145[[#This Row],[Costo standard (€/ora)]]*Table145[[#This Row],['# Mesi persona]]*Table145[[#This Row],[Ore/anno]]/12</f>
        <v>0</v>
      </c>
      <c r="I7" s="93">
        <f>Table145[[#This Row],[Costo Personale (€)]]*0.15</f>
        <v>0</v>
      </c>
      <c r="J7" s="93">
        <f>Table145[[#This Row],[Costo Personale (€)]]+Table145[[#This Row],[Costi indiretti (15%)]]</f>
        <v>0</v>
      </c>
      <c r="K7" s="94">
        <v>0</v>
      </c>
      <c r="L7" s="94">
        <v>0.25</v>
      </c>
      <c r="M7" s="94">
        <v>0.25</v>
      </c>
      <c r="N7" s="94">
        <v>0.5</v>
      </c>
      <c r="O7" s="136">
        <f>Table145[[#This Row],[Costo Totale del Personale (€)]]*(Table145[[#This Row],[% intensità agevolazione]]+Table145[[#This Row],[eventuale maggiorazione % intensità agevolazione]])</f>
        <v>0</v>
      </c>
      <c r="P7" s="136">
        <f>Table145[[#This Row],[Agevolazione]]*Table145[[#This Row],[% agovolazioni localizzate nelle Regioni del Mezzogiorno]]</f>
        <v>0</v>
      </c>
      <c r="Q7" s="136">
        <f>Table145[[#This Row],[Agevolazione]]*Table145[[#This Row],[% agevolazioni in investimenti di cui linea di intervento 022
(minimo 25%)]]</f>
        <v>0</v>
      </c>
      <c r="R7" s="136">
        <f>Table145[[#This Row],[Agevolazione]]*Table145[[#This Row],[% agevolazioni in investimenti di cui linea di intervento 023
(minimo 25%)]]</f>
        <v>0</v>
      </c>
      <c r="S7" s="136">
        <f>Table145[[#This Row],[Agevolazione]]*Table145[[#This Row],[% agevolazioni in investimenti di cui linea di intervento 006
(50%)]]</f>
        <v>0</v>
      </c>
      <c r="T7" s="94">
        <v>0</v>
      </c>
    </row>
    <row r="8" spans="1:20">
      <c r="A8" s="135" t="s">
        <v>87</v>
      </c>
      <c r="B8" s="94">
        <v>0.25</v>
      </c>
      <c r="C8" s="94">
        <v>0.15</v>
      </c>
      <c r="D8" s="89" t="s">
        <v>143</v>
      </c>
      <c r="E8" s="154"/>
      <c r="F8" s="108">
        <v>1720</v>
      </c>
      <c r="G8" s="92">
        <v>75</v>
      </c>
      <c r="H8" s="92">
        <f>Table145[[#This Row],[Costo standard (€/ora)]]*Table145[[#This Row],['# Mesi persona]]*Table145[[#This Row],[Ore/anno]]/12</f>
        <v>0</v>
      </c>
      <c r="I8" s="93">
        <f>Table145[[#This Row],[Costo Personale (€)]]*0.15</f>
        <v>0</v>
      </c>
      <c r="J8" s="93">
        <f>Table145[[#This Row],[Costo Personale (€)]]+Table145[[#This Row],[Costi indiretti (15%)]]</f>
        <v>0</v>
      </c>
      <c r="K8" s="94">
        <v>0</v>
      </c>
      <c r="L8" s="94">
        <v>0.25</v>
      </c>
      <c r="M8" s="94">
        <v>0.25</v>
      </c>
      <c r="N8" s="94">
        <v>0.5</v>
      </c>
      <c r="O8" s="136">
        <f>Table145[[#This Row],[Costo Totale del Personale (€)]]*(Table145[[#This Row],[% intensità agevolazione]]+Table145[[#This Row],[eventuale maggiorazione % intensità agevolazione]])</f>
        <v>0</v>
      </c>
      <c r="P8" s="136">
        <f>Table145[[#This Row],[Agevolazione]]*Table145[[#This Row],[% agovolazioni localizzate nelle Regioni del Mezzogiorno]]</f>
        <v>0</v>
      </c>
      <c r="Q8" s="136">
        <f>Table145[[#This Row],[Agevolazione]]*Table145[[#This Row],[% agevolazioni in investimenti di cui linea di intervento 022
(minimo 25%)]]</f>
        <v>0</v>
      </c>
      <c r="R8" s="136">
        <f>Table145[[#This Row],[Agevolazione]]*Table145[[#This Row],[% agevolazioni in investimenti di cui linea di intervento 023
(minimo 25%)]]</f>
        <v>0</v>
      </c>
      <c r="S8" s="136">
        <f>Table145[[#This Row],[Agevolazione]]*Table145[[#This Row],[% agevolazioni in investimenti di cui linea di intervento 006
(50%)]]</f>
        <v>0</v>
      </c>
      <c r="T8" s="94">
        <v>0</v>
      </c>
    </row>
    <row r="9" spans="1:20">
      <c r="A9" s="135" t="s">
        <v>87</v>
      </c>
      <c r="B9" s="94">
        <v>0.25</v>
      </c>
      <c r="C9" s="94">
        <v>0.15</v>
      </c>
      <c r="D9" s="89" t="s">
        <v>144</v>
      </c>
      <c r="E9" s="154"/>
      <c r="F9" s="108">
        <v>1720</v>
      </c>
      <c r="G9" s="92">
        <v>43</v>
      </c>
      <c r="H9" s="92">
        <f>Table145[[#This Row],[Costo standard (€/ora)]]*Table145[[#This Row],['# Mesi persona]]*Table145[[#This Row],[Ore/anno]]/12</f>
        <v>0</v>
      </c>
      <c r="I9" s="93">
        <f>Table145[[#This Row],[Costo Personale (€)]]*0.15</f>
        <v>0</v>
      </c>
      <c r="J9" s="93">
        <f>Table145[[#This Row],[Costo Personale (€)]]+Table145[[#This Row],[Costi indiretti (15%)]]</f>
        <v>0</v>
      </c>
      <c r="K9" s="94">
        <v>0</v>
      </c>
      <c r="L9" s="94">
        <v>0.25</v>
      </c>
      <c r="M9" s="94">
        <v>0.25</v>
      </c>
      <c r="N9" s="94">
        <v>0.5</v>
      </c>
      <c r="O9" s="136">
        <f>Table145[[#This Row],[Costo Totale del Personale (€)]]*(Table145[[#This Row],[% intensità agevolazione]]+Table145[[#This Row],[eventuale maggiorazione % intensità agevolazione]])</f>
        <v>0</v>
      </c>
      <c r="P9" s="136">
        <f>Table145[[#This Row],[Agevolazione]]*Table145[[#This Row],[% agovolazioni localizzate nelle Regioni del Mezzogiorno]]</f>
        <v>0</v>
      </c>
      <c r="Q9" s="136">
        <f>Table145[[#This Row],[Agevolazione]]*Table145[[#This Row],[% agevolazioni in investimenti di cui linea di intervento 022
(minimo 25%)]]</f>
        <v>0</v>
      </c>
      <c r="R9" s="136">
        <f>Table145[[#This Row],[Agevolazione]]*Table145[[#This Row],[% agevolazioni in investimenti di cui linea di intervento 023
(minimo 25%)]]</f>
        <v>0</v>
      </c>
      <c r="S9" s="136">
        <f>Table145[[#This Row],[Agevolazione]]*Table145[[#This Row],[% agevolazioni in investimenti di cui linea di intervento 006
(50%)]]</f>
        <v>0</v>
      </c>
      <c r="T9" s="94">
        <v>0</v>
      </c>
    </row>
    <row r="10" spans="1:20">
      <c r="A10" s="135" t="s">
        <v>87</v>
      </c>
      <c r="B10" s="94">
        <v>0.25</v>
      </c>
      <c r="C10" s="94">
        <v>0.15</v>
      </c>
      <c r="D10" s="89" t="s">
        <v>145</v>
      </c>
      <c r="E10" s="154"/>
      <c r="F10" s="108">
        <v>1720</v>
      </c>
      <c r="G10" s="92">
        <v>27</v>
      </c>
      <c r="H10" s="92">
        <f>Table145[[#This Row],[Costo standard (€/ora)]]*Table145[[#This Row],['# Mesi persona]]*Table145[[#This Row],[Ore/anno]]/12</f>
        <v>0</v>
      </c>
      <c r="I10" s="93">
        <f>Table145[[#This Row],[Costo Personale (€)]]*0.15</f>
        <v>0</v>
      </c>
      <c r="J10" s="93">
        <f>Table145[[#This Row],[Costo Personale (€)]]+Table145[[#This Row],[Costi indiretti (15%)]]</f>
        <v>0</v>
      </c>
      <c r="K10" s="94">
        <v>0</v>
      </c>
      <c r="L10" s="94">
        <v>0.25</v>
      </c>
      <c r="M10" s="94">
        <v>0.25</v>
      </c>
      <c r="N10" s="94">
        <v>0.5</v>
      </c>
      <c r="O10" s="136">
        <f>Table145[[#This Row],[Costo Totale del Personale (€)]]*(Table145[[#This Row],[% intensità agevolazione]]+Table145[[#This Row],[eventuale maggiorazione % intensità agevolazione]])</f>
        <v>0</v>
      </c>
      <c r="P10" s="136">
        <f>Table145[[#This Row],[Agevolazione]]*Table145[[#This Row],[% agovolazioni localizzate nelle Regioni del Mezzogiorno]]</f>
        <v>0</v>
      </c>
      <c r="Q10" s="136">
        <f>Table145[[#This Row],[Agevolazione]]*Table145[[#This Row],[% agevolazioni in investimenti di cui linea di intervento 022
(minimo 25%)]]</f>
        <v>0</v>
      </c>
      <c r="R10" s="136">
        <f>Table145[[#This Row],[Agevolazione]]*Table145[[#This Row],[% agevolazioni in investimenti di cui linea di intervento 023
(minimo 25%)]]</f>
        <v>0</v>
      </c>
      <c r="S10" s="136">
        <f>Table145[[#This Row],[Agevolazione]]*Table145[[#This Row],[% agevolazioni in investimenti di cui linea di intervento 006
(50%)]]</f>
        <v>0</v>
      </c>
      <c r="T10" s="94">
        <v>0</v>
      </c>
    </row>
    <row r="11" spans="1:20">
      <c r="A11" s="135" t="s">
        <v>88</v>
      </c>
      <c r="B11" s="94">
        <v>0.5</v>
      </c>
      <c r="C11" s="94"/>
      <c r="D11" s="89" t="s">
        <v>143</v>
      </c>
      <c r="E11" s="154"/>
      <c r="F11" s="108">
        <v>1720</v>
      </c>
      <c r="G11" s="92">
        <v>75</v>
      </c>
      <c r="H11" s="92">
        <f>Table145[[#This Row],[Costo standard (€/ora)]]*Table145[[#This Row],['# Mesi persona]]*Table145[[#This Row],[Ore/anno]]/12</f>
        <v>0</v>
      </c>
      <c r="I11" s="93">
        <f>Table145[[#This Row],[Costo Personale (€)]]*0.15</f>
        <v>0</v>
      </c>
      <c r="J11" s="93">
        <f>Table145[[#This Row],[Costo Personale (€)]]+Table145[[#This Row],[Costi indiretti (15%)]]</f>
        <v>0</v>
      </c>
      <c r="K11" s="94">
        <v>0</v>
      </c>
      <c r="L11" s="94">
        <v>0.25</v>
      </c>
      <c r="M11" s="94">
        <v>0.25</v>
      </c>
      <c r="N11" s="94">
        <v>0.5</v>
      </c>
      <c r="O11" s="136">
        <f>Table145[[#This Row],[Costo Totale del Personale (€)]]*(Table145[[#This Row],[% intensità agevolazione]]+Table145[[#This Row],[eventuale maggiorazione % intensità agevolazione]])</f>
        <v>0</v>
      </c>
      <c r="P11" s="136">
        <f>Table145[[#This Row],[Agevolazione]]*Table145[[#This Row],[% agovolazioni localizzate nelle Regioni del Mezzogiorno]]</f>
        <v>0</v>
      </c>
      <c r="Q11" s="136">
        <f>Table145[[#This Row],[Agevolazione]]*Table145[[#This Row],[% agevolazioni in investimenti di cui linea di intervento 022
(minimo 25%)]]</f>
        <v>0</v>
      </c>
      <c r="R11" s="136">
        <f>Table145[[#This Row],[Agevolazione]]*Table145[[#This Row],[% agevolazioni in investimenti di cui linea di intervento 023
(minimo 25%)]]</f>
        <v>0</v>
      </c>
      <c r="S11" s="136">
        <f>Table145[[#This Row],[Agevolazione]]*Table145[[#This Row],[% agevolazioni in investimenti di cui linea di intervento 006
(50%)]]</f>
        <v>0</v>
      </c>
      <c r="T11" s="94">
        <v>0</v>
      </c>
    </row>
    <row r="12" spans="1:20">
      <c r="A12" s="135" t="s">
        <v>88</v>
      </c>
      <c r="B12" s="94">
        <v>0.5</v>
      </c>
      <c r="C12" s="94"/>
      <c r="D12" s="89" t="s">
        <v>144</v>
      </c>
      <c r="E12" s="154"/>
      <c r="F12" s="108">
        <v>1720</v>
      </c>
      <c r="G12" s="92">
        <v>43</v>
      </c>
      <c r="H12" s="92">
        <f>Table145[[#This Row],[Costo standard (€/ora)]]*Table145[[#This Row],['# Mesi persona]]*Table145[[#This Row],[Ore/anno]]/12</f>
        <v>0</v>
      </c>
      <c r="I12" s="93">
        <f>Table145[[#This Row],[Costo Personale (€)]]*0.15</f>
        <v>0</v>
      </c>
      <c r="J12" s="93">
        <f>Table145[[#This Row],[Costo Personale (€)]]+Table145[[#This Row],[Costi indiretti (15%)]]</f>
        <v>0</v>
      </c>
      <c r="K12" s="94">
        <v>0</v>
      </c>
      <c r="L12" s="94">
        <v>0.25</v>
      </c>
      <c r="M12" s="94">
        <v>0.25</v>
      </c>
      <c r="N12" s="94">
        <v>0.5</v>
      </c>
      <c r="O12" s="136">
        <f>Table145[[#This Row],[Costo Totale del Personale (€)]]*(Table145[[#This Row],[% intensità agevolazione]]+Table145[[#This Row],[eventuale maggiorazione % intensità agevolazione]])</f>
        <v>0</v>
      </c>
      <c r="P12" s="136">
        <f>Table145[[#This Row],[Agevolazione]]*Table145[[#This Row],[% agovolazioni localizzate nelle Regioni del Mezzogiorno]]</f>
        <v>0</v>
      </c>
      <c r="Q12" s="136">
        <f>Table145[[#This Row],[Agevolazione]]*Table145[[#This Row],[% agevolazioni in investimenti di cui linea di intervento 022
(minimo 25%)]]</f>
        <v>0</v>
      </c>
      <c r="R12" s="136">
        <f>Table145[[#This Row],[Agevolazione]]*Table145[[#This Row],[% agevolazioni in investimenti di cui linea di intervento 023
(minimo 25%)]]</f>
        <v>0</v>
      </c>
      <c r="S12" s="136">
        <f>Table145[[#This Row],[Agevolazione]]*Table145[[#This Row],[% agevolazioni in investimenti di cui linea di intervento 006
(50%)]]</f>
        <v>0</v>
      </c>
      <c r="T12" s="94">
        <v>0</v>
      </c>
    </row>
    <row r="13" spans="1:20" ht="16.5" thickBot="1">
      <c r="A13" s="135" t="s">
        <v>88</v>
      </c>
      <c r="B13" s="94">
        <v>0.5</v>
      </c>
      <c r="C13" s="94"/>
      <c r="D13" s="89" t="s">
        <v>145</v>
      </c>
      <c r="E13" s="155"/>
      <c r="F13" s="108">
        <v>1720</v>
      </c>
      <c r="G13" s="92">
        <v>27</v>
      </c>
      <c r="H13" s="92">
        <f>Table145[[#This Row],[Costo standard (€/ora)]]*Table145[[#This Row],['# Mesi persona]]*Table145[[#This Row],[Ore/anno]]/12</f>
        <v>0</v>
      </c>
      <c r="I13" s="93">
        <f>Table145[[#This Row],[Costo Personale (€)]]*0.15</f>
        <v>0</v>
      </c>
      <c r="J13" s="93">
        <f>Table145[[#This Row],[Costo Personale (€)]]+Table145[[#This Row],[Costi indiretti (15%)]]</f>
        <v>0</v>
      </c>
      <c r="K13" s="94">
        <v>0</v>
      </c>
      <c r="L13" s="94">
        <v>0.25</v>
      </c>
      <c r="M13" s="94">
        <v>0.25</v>
      </c>
      <c r="N13" s="94">
        <v>0.5</v>
      </c>
      <c r="O13" s="136">
        <f>Table145[[#This Row],[Costo Totale del Personale (€)]]*(Table145[[#This Row],[% intensità agevolazione]]+Table145[[#This Row],[eventuale maggiorazione % intensità agevolazione]])</f>
        <v>0</v>
      </c>
      <c r="P13" s="136">
        <f>Table145[[#This Row],[Agevolazione]]*Table145[[#This Row],[% agovolazioni localizzate nelle Regioni del Mezzogiorno]]</f>
        <v>0</v>
      </c>
      <c r="Q13" s="136">
        <f>Table145[[#This Row],[Agevolazione]]*Table145[[#This Row],[% agevolazioni in investimenti di cui linea di intervento 022
(minimo 25%)]]</f>
        <v>0</v>
      </c>
      <c r="R13" s="136">
        <f>Table145[[#This Row],[Agevolazione]]*Table145[[#This Row],[% agevolazioni in investimenti di cui linea di intervento 023
(minimo 25%)]]</f>
        <v>0</v>
      </c>
      <c r="S13" s="136">
        <f>Table145[[#This Row],[Agevolazione]]*Table145[[#This Row],[% agevolazioni in investimenti di cui linea di intervento 006
(50%)]]</f>
        <v>0</v>
      </c>
      <c r="T13" s="94">
        <v>0</v>
      </c>
    </row>
    <row r="14" spans="1:20">
      <c r="A14" s="90"/>
      <c r="B14" s="90"/>
      <c r="E14" s="139"/>
      <c r="F14" s="138"/>
      <c r="I14" s="139" t="s">
        <v>155</v>
      </c>
      <c r="J14" s="138">
        <f>SUM(J2:J13)</f>
        <v>0</v>
      </c>
      <c r="N14" s="139" t="s">
        <v>89</v>
      </c>
      <c r="O14" s="138">
        <f>SUM(O2:O13)</f>
        <v>0</v>
      </c>
      <c r="P14" s="138">
        <f>SUM(P2:P13)</f>
        <v>0</v>
      </c>
      <c r="Q14" s="138">
        <f>SUM(Q2:Q13)</f>
        <v>0</v>
      </c>
      <c r="R14" s="138">
        <f>SUM(R2:R13)</f>
        <v>0</v>
      </c>
      <c r="S14" s="138">
        <f>SUM(S2:S13)</f>
        <v>0</v>
      </c>
    </row>
    <row r="16" spans="1:20">
      <c r="I16" s="140" t="s">
        <v>85</v>
      </c>
      <c r="J16" s="141">
        <f>J2+J3+J4</f>
        <v>0</v>
      </c>
      <c r="N16" s="140" t="s">
        <v>85</v>
      </c>
      <c r="O16" s="141">
        <f>O2+O3+O4</f>
        <v>0</v>
      </c>
      <c r="P16" s="141">
        <f>P2+P3+P4</f>
        <v>0</v>
      </c>
      <c r="Q16" s="141">
        <f>Q2+Q3+Q4</f>
        <v>0</v>
      </c>
      <c r="R16" s="141">
        <f>R2+R3+R4</f>
        <v>0</v>
      </c>
      <c r="S16" s="141">
        <f>S2+S3+S4</f>
        <v>0</v>
      </c>
    </row>
    <row r="17" spans="1:20">
      <c r="I17" s="140" t="s">
        <v>86</v>
      </c>
      <c r="J17" s="141">
        <f>J5+J6+J7</f>
        <v>0</v>
      </c>
      <c r="N17" s="140" t="s">
        <v>86</v>
      </c>
      <c r="O17" s="141">
        <f>O5+O6+O7</f>
        <v>0</v>
      </c>
      <c r="P17" s="141">
        <f>P5+P6+P7</f>
        <v>0</v>
      </c>
      <c r="Q17" s="141">
        <f>Q5+Q6+Q7</f>
        <v>0</v>
      </c>
      <c r="R17" s="141">
        <f>R5+R6+R7</f>
        <v>0</v>
      </c>
      <c r="S17" s="141">
        <f>S5+S6+S7</f>
        <v>0</v>
      </c>
    </row>
    <row r="18" spans="1:20">
      <c r="I18" s="140" t="s">
        <v>87</v>
      </c>
      <c r="J18" s="141">
        <f>J8+J9+J10</f>
        <v>0</v>
      </c>
      <c r="N18" s="140" t="s">
        <v>87</v>
      </c>
      <c r="O18" s="141">
        <f>O8+O9+O10</f>
        <v>0</v>
      </c>
      <c r="P18" s="141">
        <f>P8+P9+P10</f>
        <v>0</v>
      </c>
      <c r="Q18" s="141">
        <f>Q8+Q9+Q10</f>
        <v>0</v>
      </c>
      <c r="R18" s="141">
        <f>R8+R9+R10</f>
        <v>0</v>
      </c>
      <c r="S18" s="141">
        <f>S8+S9+S10</f>
        <v>0</v>
      </c>
    </row>
    <row r="19" spans="1:20">
      <c r="I19" s="140" t="s">
        <v>88</v>
      </c>
      <c r="J19" s="141">
        <f>J11+J12+J13</f>
        <v>0</v>
      </c>
      <c r="N19" s="140" t="s">
        <v>88</v>
      </c>
      <c r="O19" s="141">
        <f>O11+O12+O13</f>
        <v>0</v>
      </c>
      <c r="P19" s="141">
        <f>P11+P12+P13</f>
        <v>0</v>
      </c>
      <c r="Q19" s="141">
        <f>Q11+Q12+Q13</f>
        <v>0</v>
      </c>
      <c r="R19" s="141">
        <f>R11+R12+R13</f>
        <v>0</v>
      </c>
      <c r="S19" s="141">
        <f>S11+S12+S13</f>
        <v>0</v>
      </c>
    </row>
    <row r="21" spans="1:20" ht="75">
      <c r="A21" s="129" t="s">
        <v>148</v>
      </c>
      <c r="B21" s="129" t="s">
        <v>149</v>
      </c>
      <c r="C21" s="129" t="s">
        <v>150</v>
      </c>
      <c r="G21" s="128" t="s">
        <v>113</v>
      </c>
      <c r="H21" s="128" t="s">
        <v>114</v>
      </c>
      <c r="I21" s="128" t="s">
        <v>132</v>
      </c>
      <c r="J21" s="128" t="s">
        <v>133</v>
      </c>
      <c r="K21" s="129" t="s">
        <v>147</v>
      </c>
      <c r="L21" s="129" t="s">
        <v>137</v>
      </c>
      <c r="M21" s="129" t="s">
        <v>138</v>
      </c>
      <c r="N21" s="130" t="s">
        <v>139</v>
      </c>
      <c r="O21" s="130" t="s">
        <v>151</v>
      </c>
      <c r="P21" s="130" t="s">
        <v>152</v>
      </c>
      <c r="Q21" s="130" t="s">
        <v>159</v>
      </c>
      <c r="R21" s="130" t="s">
        <v>160</v>
      </c>
      <c r="S21" s="130" t="s">
        <v>161</v>
      </c>
    </row>
    <row r="22" spans="1:20">
      <c r="A22" s="132" t="s">
        <v>85</v>
      </c>
      <c r="B22" s="132">
        <v>1</v>
      </c>
      <c r="C22" s="132"/>
      <c r="G22" s="131">
        <v>0</v>
      </c>
      <c r="H22" s="131">
        <v>0</v>
      </c>
      <c r="I22" s="131">
        <v>0</v>
      </c>
      <c r="J22" s="131">
        <f>SUM(G22:I22)</f>
        <v>0</v>
      </c>
      <c r="K22" s="132">
        <v>0</v>
      </c>
      <c r="L22" s="132">
        <v>0.25</v>
      </c>
      <c r="M22" s="132">
        <v>0.25</v>
      </c>
      <c r="N22" s="132">
        <v>0.5</v>
      </c>
      <c r="O22" s="137">
        <f>J22*(B22+C22)</f>
        <v>0</v>
      </c>
      <c r="P22" s="137">
        <f>O22*K22</f>
        <v>0</v>
      </c>
      <c r="Q22" s="137">
        <f>O22*L22</f>
        <v>0</v>
      </c>
      <c r="R22" s="137">
        <f>O22*M22</f>
        <v>0</v>
      </c>
      <c r="S22" s="137">
        <f>O22*N22</f>
        <v>0</v>
      </c>
      <c r="T22" s="134"/>
    </row>
    <row r="23" spans="1:20">
      <c r="A23" s="132" t="s">
        <v>86</v>
      </c>
      <c r="B23" s="132">
        <v>0.5</v>
      </c>
      <c r="C23" s="132">
        <v>0.15</v>
      </c>
      <c r="G23" s="131">
        <v>0</v>
      </c>
      <c r="H23" s="131">
        <v>0</v>
      </c>
      <c r="I23" s="131">
        <v>0</v>
      </c>
      <c r="J23" s="131">
        <f t="shared" ref="J23:J25" si="0">SUM(G23:I23)</f>
        <v>0</v>
      </c>
      <c r="K23" s="132">
        <v>0</v>
      </c>
      <c r="L23" s="132">
        <v>0.25</v>
      </c>
      <c r="M23" s="132">
        <v>0.25</v>
      </c>
      <c r="N23" s="132">
        <v>0.5</v>
      </c>
      <c r="O23" s="137">
        <f>J23*(B23+C23)</f>
        <v>0</v>
      </c>
      <c r="P23" s="137">
        <f>O23*K23</f>
        <v>0</v>
      </c>
      <c r="Q23" s="137">
        <f t="shared" ref="Q23:Q25" si="1">O23*L23</f>
        <v>0</v>
      </c>
      <c r="R23" s="137">
        <f t="shared" ref="R23:R25" si="2">O23*M23</f>
        <v>0</v>
      </c>
      <c r="S23" s="137">
        <f t="shared" ref="S23:S25" si="3">O23*N23</f>
        <v>0</v>
      </c>
      <c r="T23" s="134"/>
    </row>
    <row r="24" spans="1:20">
      <c r="A24" s="132" t="s">
        <v>87</v>
      </c>
      <c r="B24" s="132">
        <v>0.25</v>
      </c>
      <c r="C24" s="132">
        <v>0.15</v>
      </c>
      <c r="G24" s="131">
        <v>0</v>
      </c>
      <c r="H24" s="131">
        <v>0</v>
      </c>
      <c r="I24" s="131">
        <v>0</v>
      </c>
      <c r="J24" s="131">
        <f t="shared" si="0"/>
        <v>0</v>
      </c>
      <c r="K24" s="132">
        <v>0</v>
      </c>
      <c r="L24" s="132">
        <v>0.25</v>
      </c>
      <c r="M24" s="132">
        <v>0.25</v>
      </c>
      <c r="N24" s="132">
        <v>0.5</v>
      </c>
      <c r="O24" s="137">
        <f>J24*(B24+C24)</f>
        <v>0</v>
      </c>
      <c r="P24" s="137">
        <f>O24*K24</f>
        <v>0</v>
      </c>
      <c r="Q24" s="137">
        <f t="shared" si="1"/>
        <v>0</v>
      </c>
      <c r="R24" s="137">
        <f t="shared" si="2"/>
        <v>0</v>
      </c>
      <c r="S24" s="137">
        <f t="shared" si="3"/>
        <v>0</v>
      </c>
      <c r="T24" s="134"/>
    </row>
    <row r="25" spans="1:20">
      <c r="A25" s="152" t="s">
        <v>88</v>
      </c>
      <c r="B25" s="133">
        <v>0.5</v>
      </c>
      <c r="C25" s="133"/>
      <c r="G25" s="151">
        <v>0</v>
      </c>
      <c r="H25" s="151">
        <v>0</v>
      </c>
      <c r="I25" s="151">
        <v>0</v>
      </c>
      <c r="J25" s="151">
        <f t="shared" si="0"/>
        <v>0</v>
      </c>
      <c r="K25" s="133">
        <v>0</v>
      </c>
      <c r="L25" s="133">
        <v>0.25</v>
      </c>
      <c r="M25" s="133">
        <v>0.25</v>
      </c>
      <c r="N25" s="133">
        <v>0.5</v>
      </c>
      <c r="O25" s="151">
        <f>J25*(B25+C25)</f>
        <v>0</v>
      </c>
      <c r="P25" s="151">
        <f>O25*K25</f>
        <v>0</v>
      </c>
      <c r="Q25" s="151">
        <f t="shared" si="1"/>
        <v>0</v>
      </c>
      <c r="R25" s="151">
        <f t="shared" si="2"/>
        <v>0</v>
      </c>
      <c r="S25" s="151">
        <f t="shared" si="3"/>
        <v>0</v>
      </c>
    </row>
    <row r="26" spans="1:20">
      <c r="I26" s="139" t="s">
        <v>155</v>
      </c>
      <c r="J26" s="138">
        <f>SUM(J22:J25)</f>
        <v>0</v>
      </c>
      <c r="N26" s="139" t="s">
        <v>89</v>
      </c>
      <c r="O26" s="138">
        <f>SUM(O22:O25)</f>
        <v>0</v>
      </c>
      <c r="P26" s="138">
        <f>SUM(P22:P25)</f>
        <v>0</v>
      </c>
      <c r="Q26" s="138">
        <f>SUM(Q22:Q25)</f>
        <v>0</v>
      </c>
      <c r="R26" s="138">
        <f>SUM(R22:R25)</f>
        <v>0</v>
      </c>
      <c r="S26" s="138">
        <f>SUM(S22:S25)</f>
        <v>0</v>
      </c>
    </row>
    <row r="28" spans="1:20">
      <c r="H28" t="s">
        <v>162</v>
      </c>
      <c r="M28" t="s">
        <v>164</v>
      </c>
    </row>
    <row r="29" spans="1:20">
      <c r="I29" s="140" t="s">
        <v>85</v>
      </c>
      <c r="J29" s="141">
        <f>J22+J16</f>
        <v>0</v>
      </c>
      <c r="N29" s="140" t="s">
        <v>85</v>
      </c>
      <c r="O29" s="141">
        <f t="shared" ref="O29:S32" si="4">O22+O16</f>
        <v>0</v>
      </c>
      <c r="P29" s="141">
        <f t="shared" si="4"/>
        <v>0</v>
      </c>
      <c r="Q29" s="141">
        <f t="shared" si="4"/>
        <v>0</v>
      </c>
      <c r="R29" s="141">
        <f t="shared" si="4"/>
        <v>0</v>
      </c>
      <c r="S29" s="141">
        <f t="shared" si="4"/>
        <v>0</v>
      </c>
    </row>
    <row r="30" spans="1:20">
      <c r="I30" s="140" t="s">
        <v>86</v>
      </c>
      <c r="J30" s="141">
        <f>J23+J17</f>
        <v>0</v>
      </c>
      <c r="N30" s="140" t="s">
        <v>86</v>
      </c>
      <c r="O30" s="141">
        <f t="shared" si="4"/>
        <v>0</v>
      </c>
      <c r="P30" s="141">
        <f t="shared" si="4"/>
        <v>0</v>
      </c>
      <c r="Q30" s="141">
        <f t="shared" si="4"/>
        <v>0</v>
      </c>
      <c r="R30" s="141">
        <f t="shared" si="4"/>
        <v>0</v>
      </c>
      <c r="S30" s="141">
        <f t="shared" si="4"/>
        <v>0</v>
      </c>
    </row>
    <row r="31" spans="1:20">
      <c r="I31" s="140" t="s">
        <v>87</v>
      </c>
      <c r="J31" s="141">
        <f>J24+J18</f>
        <v>0</v>
      </c>
      <c r="N31" s="140" t="s">
        <v>87</v>
      </c>
      <c r="O31" s="141">
        <f t="shared" si="4"/>
        <v>0</v>
      </c>
      <c r="P31" s="141">
        <f t="shared" si="4"/>
        <v>0</v>
      </c>
      <c r="Q31" s="141">
        <f t="shared" si="4"/>
        <v>0</v>
      </c>
      <c r="R31" s="141">
        <f t="shared" si="4"/>
        <v>0</v>
      </c>
      <c r="S31" s="141">
        <f t="shared" si="4"/>
        <v>0</v>
      </c>
    </row>
    <row r="32" spans="1:20">
      <c r="I32" s="140" t="s">
        <v>88</v>
      </c>
      <c r="J32" s="141">
        <f>J25+J19</f>
        <v>0</v>
      </c>
      <c r="N32" s="140" t="s">
        <v>88</v>
      </c>
      <c r="O32" s="141">
        <f t="shared" si="4"/>
        <v>0</v>
      </c>
      <c r="P32" s="141">
        <f t="shared" si="4"/>
        <v>0</v>
      </c>
      <c r="Q32" s="141">
        <f t="shared" si="4"/>
        <v>0</v>
      </c>
      <c r="R32" s="141">
        <f t="shared" si="4"/>
        <v>0</v>
      </c>
      <c r="S32" s="141">
        <f t="shared" si="4"/>
        <v>0</v>
      </c>
    </row>
    <row r="34" spans="7:38">
      <c r="I34" s="139" t="s">
        <v>155</v>
      </c>
      <c r="J34" s="138">
        <f>SUM(J29:J33)</f>
        <v>0</v>
      </c>
      <c r="N34" s="139" t="s">
        <v>89</v>
      </c>
      <c r="O34" s="138">
        <f>SUM(O29:O33)</f>
        <v>0</v>
      </c>
      <c r="P34" s="138">
        <f>SUM(P29:P33)</f>
        <v>0</v>
      </c>
      <c r="Q34" s="138">
        <f>SUM(Q29:Q33)</f>
        <v>0</v>
      </c>
      <c r="R34" s="138">
        <f>SUM(R29:R33)</f>
        <v>0</v>
      </c>
      <c r="S34" s="138">
        <f>SUM(S29:S33)</f>
        <v>0</v>
      </c>
    </row>
    <row r="35" spans="7:38">
      <c r="I35" s="142" t="s">
        <v>163</v>
      </c>
      <c r="J35" s="138">
        <f>J26+J14</f>
        <v>0</v>
      </c>
    </row>
    <row r="37" spans="7:38">
      <c r="G37" s="162" t="s">
        <v>85</v>
      </c>
      <c r="H37" s="162"/>
      <c r="I37" s="162"/>
      <c r="J37" s="162"/>
      <c r="K37" s="162"/>
      <c r="L37" s="162"/>
      <c r="M37" s="162" t="s">
        <v>86</v>
      </c>
      <c r="N37" s="162"/>
      <c r="O37" s="162"/>
      <c r="P37" s="162"/>
      <c r="Q37" s="162"/>
      <c r="R37" s="162"/>
      <c r="S37" s="162"/>
      <c r="T37" s="162" t="s">
        <v>87</v>
      </c>
      <c r="U37" s="162"/>
      <c r="V37" s="162"/>
      <c r="W37" s="162"/>
      <c r="X37" s="162"/>
      <c r="Y37" s="162"/>
      <c r="Z37" s="162"/>
      <c r="AA37" s="162" t="s">
        <v>88</v>
      </c>
      <c r="AB37" s="162"/>
      <c r="AC37" s="162"/>
      <c r="AD37" s="162"/>
      <c r="AE37" s="162"/>
      <c r="AF37" s="162"/>
      <c r="AG37" s="161" t="s">
        <v>89</v>
      </c>
      <c r="AH37" s="161"/>
      <c r="AI37" s="161"/>
      <c r="AJ37" s="161"/>
      <c r="AK37" s="161"/>
      <c r="AL37" s="161"/>
    </row>
    <row r="38" spans="7:38" ht="105">
      <c r="G38" s="111" t="s">
        <v>90</v>
      </c>
      <c r="H38" s="112" t="s">
        <v>109</v>
      </c>
      <c r="I38" s="111" t="s">
        <v>91</v>
      </c>
      <c r="J38" s="111" t="s">
        <v>92</v>
      </c>
      <c r="K38" s="111" t="s">
        <v>93</v>
      </c>
      <c r="L38" s="111" t="s">
        <v>94</v>
      </c>
      <c r="M38" s="111" t="s">
        <v>90</v>
      </c>
      <c r="N38" s="112" t="s">
        <v>154</v>
      </c>
      <c r="O38" s="111" t="s">
        <v>91</v>
      </c>
      <c r="P38" s="111" t="s">
        <v>92</v>
      </c>
      <c r="Q38" s="111" t="s">
        <v>93</v>
      </c>
      <c r="R38" s="111" t="s">
        <v>94</v>
      </c>
      <c r="S38" s="111" t="s">
        <v>95</v>
      </c>
      <c r="T38" s="111" t="s">
        <v>90</v>
      </c>
      <c r="U38" s="112" t="s">
        <v>154</v>
      </c>
      <c r="V38" s="111" t="s">
        <v>91</v>
      </c>
      <c r="W38" s="111" t="s">
        <v>92</v>
      </c>
      <c r="X38" s="111" t="s">
        <v>93</v>
      </c>
      <c r="Y38" s="111" t="s">
        <v>94</v>
      </c>
      <c r="Z38" s="111" t="s">
        <v>95</v>
      </c>
      <c r="AA38" s="111" t="s">
        <v>90</v>
      </c>
      <c r="AB38" s="112" t="s">
        <v>109</v>
      </c>
      <c r="AC38" s="111" t="s">
        <v>91</v>
      </c>
      <c r="AD38" s="111" t="s">
        <v>92</v>
      </c>
      <c r="AE38" s="111" t="s">
        <v>93</v>
      </c>
      <c r="AF38" s="111" t="s">
        <v>94</v>
      </c>
      <c r="AG38" s="118" t="s">
        <v>96</v>
      </c>
      <c r="AH38" s="118" t="s">
        <v>110</v>
      </c>
      <c r="AI38" s="118" t="s">
        <v>91</v>
      </c>
      <c r="AJ38" s="118" t="s">
        <v>92</v>
      </c>
      <c r="AK38" s="118" t="s">
        <v>93</v>
      </c>
      <c r="AL38" s="118" t="s">
        <v>94</v>
      </c>
    </row>
    <row r="39" spans="7:38">
      <c r="G39" s="150">
        <f>J29</f>
        <v>0</v>
      </c>
      <c r="H39" s="158">
        <f>B22</f>
        <v>1</v>
      </c>
      <c r="I39" s="150">
        <f>Q29</f>
        <v>0</v>
      </c>
      <c r="J39" s="150">
        <f>R29</f>
        <v>0</v>
      </c>
      <c r="K39" s="150">
        <f>S29</f>
        <v>0</v>
      </c>
      <c r="L39" s="150">
        <f>P29</f>
        <v>0</v>
      </c>
      <c r="M39" s="150">
        <f>J30</f>
        <v>0</v>
      </c>
      <c r="N39" s="158">
        <f>B23+C23</f>
        <v>0.65</v>
      </c>
      <c r="O39" s="150">
        <f>Q30</f>
        <v>0</v>
      </c>
      <c r="P39" s="150">
        <f>R30</f>
        <v>0</v>
      </c>
      <c r="Q39" s="150">
        <f>S30</f>
        <v>0</v>
      </c>
      <c r="R39" s="150">
        <f>P30</f>
        <v>0</v>
      </c>
      <c r="S39" s="159"/>
      <c r="T39" s="150">
        <f>J31</f>
        <v>0</v>
      </c>
      <c r="U39" s="158">
        <f>B24+C24</f>
        <v>0.4</v>
      </c>
      <c r="V39" s="150">
        <f>Q31</f>
        <v>0</v>
      </c>
      <c r="W39" s="150">
        <f>R31</f>
        <v>0</v>
      </c>
      <c r="X39" s="150">
        <f>S31</f>
        <v>0</v>
      </c>
      <c r="Y39" s="150">
        <f>P31</f>
        <v>0</v>
      </c>
      <c r="Z39" s="159"/>
      <c r="AA39" s="150">
        <f>J32</f>
        <v>0</v>
      </c>
      <c r="AB39" s="158">
        <f>B25</f>
        <v>0.5</v>
      </c>
      <c r="AC39" s="150">
        <f>Q32</f>
        <v>0</v>
      </c>
      <c r="AD39" s="150">
        <f>R32</f>
        <v>0</v>
      </c>
      <c r="AE39" s="150">
        <f>S32</f>
        <v>0</v>
      </c>
      <c r="AF39" s="150">
        <f>T32</f>
        <v>0</v>
      </c>
      <c r="AG39" s="150">
        <f>G39+M39+T39+AA39</f>
        <v>0</v>
      </c>
      <c r="AH39" s="150">
        <f>G39*H39+M39*N39+T39*U39+AA39*AB39</f>
        <v>0</v>
      </c>
      <c r="AI39" s="150">
        <f>I39+O39+V39+AC39</f>
        <v>0</v>
      </c>
      <c r="AJ39" s="150">
        <f>J39+P39+W39+AD39</f>
        <v>0</v>
      </c>
      <c r="AK39" s="150">
        <f>K39+Q39+X39+AE39</f>
        <v>0</v>
      </c>
      <c r="AL39" s="150">
        <f>L39+R39+Y39+AF39</f>
        <v>0</v>
      </c>
    </row>
  </sheetData>
  <mergeCells count="5">
    <mergeCell ref="G37:L37"/>
    <mergeCell ref="M37:S37"/>
    <mergeCell ref="T37:Z37"/>
    <mergeCell ref="AA37:AF37"/>
    <mergeCell ref="AG37:AL37"/>
  </mergeCells>
  <dataValidations count="1">
    <dataValidation type="decimal" allowBlank="1" showInputMessage="1" showErrorMessage="1" sqref="U37 N37 G37:G38 H37 I37:M38 O37:R38 T37:T38 V37:Y38 AA37:AA38 AB37 AC37:AG38 AH37 AI37:AL38" xr:uid="{A05C966C-0240-44D9-BF9D-0A75D3BCC67C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L39"/>
  <sheetViews>
    <sheetView zoomScale="80" zoomScaleNormal="80" workbookViewId="0">
      <selection activeCell="E2" sqref="E2:E13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11.375" customWidth="1"/>
    <col min="5" max="5" width="9" style="88" customWidth="1"/>
    <col min="6" max="6" width="6.75" style="88" customWidth="1"/>
    <col min="7" max="10" width="14.75" customWidth="1"/>
    <col min="11" max="11" width="17.25" customWidth="1"/>
    <col min="12" max="19" width="14.7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125" customWidth="1"/>
    <col min="26" max="26" width="14.75" customWidth="1"/>
    <col min="27" max="27" width="13.75" customWidth="1"/>
    <col min="28" max="28" width="17.5" customWidth="1"/>
    <col min="29" max="29" width="16.125" customWidth="1"/>
    <col min="30" max="31" width="15.375" customWidth="1"/>
    <col min="32" max="32" width="14.75" customWidth="1"/>
    <col min="33" max="33" width="15.5" customWidth="1"/>
    <col min="34" max="34" width="14" customWidth="1"/>
    <col min="35" max="35" width="17.5" customWidth="1"/>
    <col min="36" max="36" width="18.25" customWidth="1"/>
    <col min="37" max="37" width="15.375" customWidth="1"/>
    <col min="38" max="38" width="16.75" customWidth="1"/>
    <col min="39" max="39" width="14.75" customWidth="1"/>
    <col min="40" max="40" width="13.75" customWidth="1"/>
    <col min="42" max="42" width="17.5" customWidth="1"/>
    <col min="43" max="43" width="8.25" customWidth="1"/>
    <col min="44" max="44" width="13.5" customWidth="1"/>
    <col min="45" max="45" width="14.125" customWidth="1"/>
    <col min="46" max="46" width="14.75" customWidth="1"/>
    <col min="47" max="47" width="13.75" customWidth="1"/>
    <col min="48" max="48" width="17.5" customWidth="1"/>
    <col min="49" max="49" width="15.25" customWidth="1"/>
    <col min="50" max="50" width="13.5" customWidth="1"/>
    <col min="51" max="51" width="14.125" customWidth="1"/>
    <col min="52" max="52" width="14.75" customWidth="1"/>
    <col min="53" max="53" width="13.75" customWidth="1"/>
  </cols>
  <sheetData>
    <row r="1" spans="1:20" s="95" customFormat="1" ht="74.25" customHeight="1" thickBot="1">
      <c r="A1" s="126" t="s">
        <v>148</v>
      </c>
      <c r="B1" s="126" t="s">
        <v>149</v>
      </c>
      <c r="C1" s="126" t="s">
        <v>150</v>
      </c>
      <c r="D1" s="91" t="s">
        <v>142</v>
      </c>
      <c r="E1" s="91" t="s">
        <v>156</v>
      </c>
      <c r="F1" s="91" t="s">
        <v>157</v>
      </c>
      <c r="G1" s="91" t="s">
        <v>158</v>
      </c>
      <c r="H1" s="91" t="s">
        <v>111</v>
      </c>
      <c r="I1" s="91" t="s">
        <v>82</v>
      </c>
      <c r="J1" s="91" t="s">
        <v>112</v>
      </c>
      <c r="K1" s="126" t="s">
        <v>146</v>
      </c>
      <c r="L1" s="126" t="s">
        <v>134</v>
      </c>
      <c r="M1" s="126" t="s">
        <v>135</v>
      </c>
      <c r="N1" s="126" t="s">
        <v>136</v>
      </c>
      <c r="O1" s="126" t="s">
        <v>151</v>
      </c>
      <c r="P1" s="126" t="s">
        <v>152</v>
      </c>
      <c r="Q1" s="126" t="s">
        <v>159</v>
      </c>
      <c r="R1" s="126" t="s">
        <v>160</v>
      </c>
      <c r="S1" s="126" t="s">
        <v>161</v>
      </c>
      <c r="T1" s="91" t="s">
        <v>153</v>
      </c>
    </row>
    <row r="2" spans="1:20">
      <c r="A2" s="135" t="s">
        <v>85</v>
      </c>
      <c r="B2" s="94">
        <v>1</v>
      </c>
      <c r="C2" s="94"/>
      <c r="D2" s="89" t="s">
        <v>143</v>
      </c>
      <c r="E2" s="153"/>
      <c r="F2" s="108">
        <v>1720</v>
      </c>
      <c r="G2" s="92">
        <v>75</v>
      </c>
      <c r="H2" s="92">
        <f>Table1456[[#This Row],[Costo standard (€/ora)]]*Table1456[[#This Row],['# Mesi persona]]*Table1456[[#This Row],[Ore/anno]]/12</f>
        <v>0</v>
      </c>
      <c r="I2" s="93">
        <f>Table1456[[#This Row],[Costo Personale (€)]]*0.15</f>
        <v>0</v>
      </c>
      <c r="J2" s="93">
        <f>Table1456[[#This Row],[Costo Personale (€)]]+Table1456[[#This Row],[Costi indiretti (15%)]]</f>
        <v>0</v>
      </c>
      <c r="K2" s="94">
        <v>0</v>
      </c>
      <c r="L2" s="94">
        <v>0.25</v>
      </c>
      <c r="M2" s="94">
        <v>0.25</v>
      </c>
      <c r="N2" s="94">
        <v>0.5</v>
      </c>
      <c r="O2" s="136">
        <f>Table1456[[#This Row],[Costo Totale del Personale (€)]]*(Table1456[[#This Row],[% intensità agevolazione]]+Table1456[[#This Row],[eventuale maggiorazione % intensità agevolazione]])</f>
        <v>0</v>
      </c>
      <c r="P2" s="136">
        <f>Table1456[[#This Row],[Agevolazione]]*Table1456[[#This Row],[% agovolazioni localizzate nelle Regioni del Mezzogiorno]]</f>
        <v>0</v>
      </c>
      <c r="Q2" s="136">
        <f>Table1456[[#This Row],[Agevolazione]]*Table1456[[#This Row],[% agevolazioni in investimenti di cui linea di intervento 022
(minimo 25%)]]</f>
        <v>0</v>
      </c>
      <c r="R2" s="136">
        <f>Table1456[[#This Row],[Agevolazione]]*Table1456[[#This Row],[% agevolazioni in investimenti di cui linea di intervento 023
(minimo 25%)]]</f>
        <v>0</v>
      </c>
      <c r="S2" s="136">
        <f>Table1456[[#This Row],[Agevolazione]]*Table1456[[#This Row],[% agevolazioni in investimenti di cui linea di intervento 006
(50%)]]</f>
        <v>0</v>
      </c>
      <c r="T2" s="94">
        <v>0</v>
      </c>
    </row>
    <row r="3" spans="1:20">
      <c r="A3" s="135" t="s">
        <v>85</v>
      </c>
      <c r="B3" s="94">
        <v>1</v>
      </c>
      <c r="C3" s="94"/>
      <c r="D3" s="89" t="s">
        <v>144</v>
      </c>
      <c r="E3" s="154"/>
      <c r="F3" s="108">
        <v>1720</v>
      </c>
      <c r="G3" s="92">
        <v>43</v>
      </c>
      <c r="H3" s="92">
        <f>Table1456[[#This Row],[Costo standard (€/ora)]]*Table1456[[#This Row],['# Mesi persona]]*Table1456[[#This Row],[Ore/anno]]/12</f>
        <v>0</v>
      </c>
      <c r="I3" s="93">
        <f>Table1456[[#This Row],[Costo Personale (€)]]*0.15</f>
        <v>0</v>
      </c>
      <c r="J3" s="93">
        <f>Table1456[[#This Row],[Costo Personale (€)]]+Table1456[[#This Row],[Costi indiretti (15%)]]</f>
        <v>0</v>
      </c>
      <c r="K3" s="94">
        <v>0</v>
      </c>
      <c r="L3" s="94">
        <v>0.25</v>
      </c>
      <c r="M3" s="94">
        <v>0.25</v>
      </c>
      <c r="N3" s="94">
        <v>0.5</v>
      </c>
      <c r="O3" s="136">
        <f>Table1456[[#This Row],[Costo Totale del Personale (€)]]*(Table1456[[#This Row],[% intensità agevolazione]]+Table1456[[#This Row],[eventuale maggiorazione % intensità agevolazione]])</f>
        <v>0</v>
      </c>
      <c r="P3" s="136">
        <f>Table1456[[#This Row],[Agevolazione]]*Table1456[[#This Row],[% agovolazioni localizzate nelle Regioni del Mezzogiorno]]</f>
        <v>0</v>
      </c>
      <c r="Q3" s="136">
        <f>Table1456[[#This Row],[Agevolazione]]*Table1456[[#This Row],[% agevolazioni in investimenti di cui linea di intervento 022
(minimo 25%)]]</f>
        <v>0</v>
      </c>
      <c r="R3" s="136">
        <f>Table1456[[#This Row],[Agevolazione]]*Table1456[[#This Row],[% agevolazioni in investimenti di cui linea di intervento 023
(minimo 25%)]]</f>
        <v>0</v>
      </c>
      <c r="S3" s="136">
        <f>Table1456[[#This Row],[Agevolazione]]*Table1456[[#This Row],[% agevolazioni in investimenti di cui linea di intervento 006
(50%)]]</f>
        <v>0</v>
      </c>
      <c r="T3" s="94">
        <v>0</v>
      </c>
    </row>
    <row r="4" spans="1:20">
      <c r="A4" s="135" t="s">
        <v>85</v>
      </c>
      <c r="B4" s="94">
        <v>1</v>
      </c>
      <c r="C4" s="94"/>
      <c r="D4" s="89" t="s">
        <v>145</v>
      </c>
      <c r="E4" s="154"/>
      <c r="F4" s="108">
        <v>1720</v>
      </c>
      <c r="G4" s="92">
        <v>27</v>
      </c>
      <c r="H4" s="92">
        <f>Table1456[[#This Row],[Costo standard (€/ora)]]*Table1456[[#This Row],['# Mesi persona]]*Table1456[[#This Row],[Ore/anno]]/12</f>
        <v>0</v>
      </c>
      <c r="I4" s="93">
        <f>Table1456[[#This Row],[Costo Personale (€)]]*0.15</f>
        <v>0</v>
      </c>
      <c r="J4" s="93">
        <f>Table1456[[#This Row],[Costo Personale (€)]]+Table1456[[#This Row],[Costi indiretti (15%)]]</f>
        <v>0</v>
      </c>
      <c r="K4" s="94">
        <v>0</v>
      </c>
      <c r="L4" s="94">
        <v>0.25</v>
      </c>
      <c r="M4" s="94">
        <v>0.25</v>
      </c>
      <c r="N4" s="94">
        <v>0.5</v>
      </c>
      <c r="O4" s="136">
        <f>Table1456[[#This Row],[Costo Totale del Personale (€)]]*(Table1456[[#This Row],[% intensità agevolazione]]+Table1456[[#This Row],[eventuale maggiorazione % intensità agevolazione]])</f>
        <v>0</v>
      </c>
      <c r="P4" s="136">
        <f>Table1456[[#This Row],[Agevolazione]]*Table1456[[#This Row],[% agovolazioni localizzate nelle Regioni del Mezzogiorno]]</f>
        <v>0</v>
      </c>
      <c r="Q4" s="136">
        <f>Table1456[[#This Row],[Agevolazione]]*Table1456[[#This Row],[% agevolazioni in investimenti di cui linea di intervento 022
(minimo 25%)]]</f>
        <v>0</v>
      </c>
      <c r="R4" s="136">
        <f>Table1456[[#This Row],[Agevolazione]]*Table1456[[#This Row],[% agevolazioni in investimenti di cui linea di intervento 023
(minimo 25%)]]</f>
        <v>0</v>
      </c>
      <c r="S4" s="136">
        <f>Table1456[[#This Row],[Agevolazione]]*Table1456[[#This Row],[% agevolazioni in investimenti di cui linea di intervento 006
(50%)]]</f>
        <v>0</v>
      </c>
      <c r="T4" s="94">
        <v>0</v>
      </c>
    </row>
    <row r="5" spans="1:20">
      <c r="A5" s="135" t="s">
        <v>86</v>
      </c>
      <c r="B5" s="94">
        <v>0.6</v>
      </c>
      <c r="C5" s="94">
        <v>0.15</v>
      </c>
      <c r="D5" s="89" t="s">
        <v>143</v>
      </c>
      <c r="E5" s="154"/>
      <c r="F5" s="108">
        <v>1720</v>
      </c>
      <c r="G5" s="92">
        <v>75</v>
      </c>
      <c r="H5" s="92">
        <f>Table1456[[#This Row],[Costo standard (€/ora)]]*Table1456[[#This Row],['# Mesi persona]]*Table1456[[#This Row],[Ore/anno]]/12</f>
        <v>0</v>
      </c>
      <c r="I5" s="93">
        <f>Table1456[[#This Row],[Costo Personale (€)]]*0.15</f>
        <v>0</v>
      </c>
      <c r="J5" s="93">
        <f>Table1456[[#This Row],[Costo Personale (€)]]+Table1456[[#This Row],[Costi indiretti (15%)]]</f>
        <v>0</v>
      </c>
      <c r="K5" s="94">
        <v>0</v>
      </c>
      <c r="L5" s="94">
        <v>0.25</v>
      </c>
      <c r="M5" s="94">
        <v>0.25</v>
      </c>
      <c r="N5" s="94">
        <v>0.5</v>
      </c>
      <c r="O5" s="136">
        <f>Table1456[[#This Row],[Costo Totale del Personale (€)]]*(Table1456[[#This Row],[% intensità agevolazione]]+Table1456[[#This Row],[eventuale maggiorazione % intensità agevolazione]])</f>
        <v>0</v>
      </c>
      <c r="P5" s="136">
        <f>Table1456[[#This Row],[Agevolazione]]*Table1456[[#This Row],[% agovolazioni localizzate nelle Regioni del Mezzogiorno]]</f>
        <v>0</v>
      </c>
      <c r="Q5" s="136">
        <f>Table1456[[#This Row],[Agevolazione]]*Table1456[[#This Row],[% agevolazioni in investimenti di cui linea di intervento 022
(minimo 25%)]]</f>
        <v>0</v>
      </c>
      <c r="R5" s="136">
        <f>Table1456[[#This Row],[Agevolazione]]*Table1456[[#This Row],[% agevolazioni in investimenti di cui linea di intervento 023
(minimo 25%)]]</f>
        <v>0</v>
      </c>
      <c r="S5" s="136">
        <f>Table1456[[#This Row],[Agevolazione]]*Table1456[[#This Row],[% agevolazioni in investimenti di cui linea di intervento 006
(50%)]]</f>
        <v>0</v>
      </c>
      <c r="T5" s="94">
        <v>0</v>
      </c>
    </row>
    <row r="6" spans="1:20">
      <c r="A6" s="135" t="s">
        <v>86</v>
      </c>
      <c r="B6" s="94">
        <v>0.6</v>
      </c>
      <c r="C6" s="94">
        <v>0.15</v>
      </c>
      <c r="D6" s="89" t="s">
        <v>144</v>
      </c>
      <c r="E6" s="154"/>
      <c r="F6" s="108">
        <v>1720</v>
      </c>
      <c r="G6" s="92">
        <v>43</v>
      </c>
      <c r="H6" s="92">
        <f>Table1456[[#This Row],[Costo standard (€/ora)]]*Table1456[[#This Row],['# Mesi persona]]*Table1456[[#This Row],[Ore/anno]]/12</f>
        <v>0</v>
      </c>
      <c r="I6" s="93">
        <f>Table1456[[#This Row],[Costo Personale (€)]]*0.15</f>
        <v>0</v>
      </c>
      <c r="J6" s="93">
        <f>Table1456[[#This Row],[Costo Personale (€)]]+Table1456[[#This Row],[Costi indiretti (15%)]]</f>
        <v>0</v>
      </c>
      <c r="K6" s="94">
        <v>0</v>
      </c>
      <c r="L6" s="94">
        <v>0.25</v>
      </c>
      <c r="M6" s="94">
        <v>0.25</v>
      </c>
      <c r="N6" s="94">
        <v>0.5</v>
      </c>
      <c r="O6" s="136">
        <f>Table1456[[#This Row],[Costo Totale del Personale (€)]]*(Table1456[[#This Row],[% intensità agevolazione]]+Table1456[[#This Row],[eventuale maggiorazione % intensità agevolazione]])</f>
        <v>0</v>
      </c>
      <c r="P6" s="136">
        <f>Table1456[[#This Row],[Agevolazione]]*Table1456[[#This Row],[% agovolazioni localizzate nelle Regioni del Mezzogiorno]]</f>
        <v>0</v>
      </c>
      <c r="Q6" s="136">
        <f>Table1456[[#This Row],[Agevolazione]]*Table1456[[#This Row],[% agevolazioni in investimenti di cui linea di intervento 022
(minimo 25%)]]</f>
        <v>0</v>
      </c>
      <c r="R6" s="136">
        <f>Table1456[[#This Row],[Agevolazione]]*Table1456[[#This Row],[% agevolazioni in investimenti di cui linea di intervento 023
(minimo 25%)]]</f>
        <v>0</v>
      </c>
      <c r="S6" s="136">
        <f>Table1456[[#This Row],[Agevolazione]]*Table1456[[#This Row],[% agevolazioni in investimenti di cui linea di intervento 006
(50%)]]</f>
        <v>0</v>
      </c>
      <c r="T6" s="94">
        <v>0</v>
      </c>
    </row>
    <row r="7" spans="1:20">
      <c r="A7" s="135" t="s">
        <v>86</v>
      </c>
      <c r="B7" s="94">
        <v>0.6</v>
      </c>
      <c r="C7" s="94">
        <v>0.15</v>
      </c>
      <c r="D7" s="89" t="s">
        <v>145</v>
      </c>
      <c r="E7" s="154"/>
      <c r="F7" s="108">
        <v>1720</v>
      </c>
      <c r="G7" s="92">
        <v>27</v>
      </c>
      <c r="H7" s="92">
        <f>Table1456[[#This Row],[Costo standard (€/ora)]]*Table1456[[#This Row],['# Mesi persona]]*Table1456[[#This Row],[Ore/anno]]/12</f>
        <v>0</v>
      </c>
      <c r="I7" s="93">
        <f>Table1456[[#This Row],[Costo Personale (€)]]*0.15</f>
        <v>0</v>
      </c>
      <c r="J7" s="93">
        <f>Table1456[[#This Row],[Costo Personale (€)]]+Table1456[[#This Row],[Costi indiretti (15%)]]</f>
        <v>0</v>
      </c>
      <c r="K7" s="94">
        <v>0</v>
      </c>
      <c r="L7" s="94">
        <v>0.25</v>
      </c>
      <c r="M7" s="94">
        <v>0.25</v>
      </c>
      <c r="N7" s="94">
        <v>0.5</v>
      </c>
      <c r="O7" s="136">
        <f>Table1456[[#This Row],[Costo Totale del Personale (€)]]*(Table1456[[#This Row],[% intensità agevolazione]]+Table1456[[#This Row],[eventuale maggiorazione % intensità agevolazione]])</f>
        <v>0</v>
      </c>
      <c r="P7" s="136">
        <f>Table1456[[#This Row],[Agevolazione]]*Table1456[[#This Row],[% agovolazioni localizzate nelle Regioni del Mezzogiorno]]</f>
        <v>0</v>
      </c>
      <c r="Q7" s="136">
        <f>Table1456[[#This Row],[Agevolazione]]*Table1456[[#This Row],[% agevolazioni in investimenti di cui linea di intervento 022
(minimo 25%)]]</f>
        <v>0</v>
      </c>
      <c r="R7" s="136">
        <f>Table1456[[#This Row],[Agevolazione]]*Table1456[[#This Row],[% agevolazioni in investimenti di cui linea di intervento 023
(minimo 25%)]]</f>
        <v>0</v>
      </c>
      <c r="S7" s="136">
        <f>Table1456[[#This Row],[Agevolazione]]*Table1456[[#This Row],[% agevolazioni in investimenti di cui linea di intervento 006
(50%)]]</f>
        <v>0</v>
      </c>
      <c r="T7" s="94">
        <v>0</v>
      </c>
    </row>
    <row r="8" spans="1:20">
      <c r="A8" s="135" t="s">
        <v>87</v>
      </c>
      <c r="B8" s="94">
        <v>0.35</v>
      </c>
      <c r="C8" s="94">
        <v>0.15</v>
      </c>
      <c r="D8" s="89" t="s">
        <v>143</v>
      </c>
      <c r="E8" s="154"/>
      <c r="F8" s="108">
        <v>1720</v>
      </c>
      <c r="G8" s="92">
        <v>75</v>
      </c>
      <c r="H8" s="92">
        <f>Table1456[[#This Row],[Costo standard (€/ora)]]*Table1456[[#This Row],['# Mesi persona]]*Table1456[[#This Row],[Ore/anno]]/12</f>
        <v>0</v>
      </c>
      <c r="I8" s="93">
        <f>Table1456[[#This Row],[Costo Personale (€)]]*0.15</f>
        <v>0</v>
      </c>
      <c r="J8" s="93">
        <f>Table1456[[#This Row],[Costo Personale (€)]]+Table1456[[#This Row],[Costi indiretti (15%)]]</f>
        <v>0</v>
      </c>
      <c r="K8" s="94">
        <v>0</v>
      </c>
      <c r="L8" s="94">
        <v>0.25</v>
      </c>
      <c r="M8" s="94">
        <v>0.25</v>
      </c>
      <c r="N8" s="94">
        <v>0.5</v>
      </c>
      <c r="O8" s="136">
        <f>Table1456[[#This Row],[Costo Totale del Personale (€)]]*(Table1456[[#This Row],[% intensità agevolazione]]+Table1456[[#This Row],[eventuale maggiorazione % intensità agevolazione]])</f>
        <v>0</v>
      </c>
      <c r="P8" s="136">
        <f>Table1456[[#This Row],[Agevolazione]]*Table1456[[#This Row],[% agovolazioni localizzate nelle Regioni del Mezzogiorno]]</f>
        <v>0</v>
      </c>
      <c r="Q8" s="136">
        <f>Table1456[[#This Row],[Agevolazione]]*Table1456[[#This Row],[% agevolazioni in investimenti di cui linea di intervento 022
(minimo 25%)]]</f>
        <v>0</v>
      </c>
      <c r="R8" s="136">
        <f>Table1456[[#This Row],[Agevolazione]]*Table1456[[#This Row],[% agevolazioni in investimenti di cui linea di intervento 023
(minimo 25%)]]</f>
        <v>0</v>
      </c>
      <c r="S8" s="136">
        <f>Table1456[[#This Row],[Agevolazione]]*Table1456[[#This Row],[% agevolazioni in investimenti di cui linea di intervento 006
(50%)]]</f>
        <v>0</v>
      </c>
      <c r="T8" s="94">
        <v>0</v>
      </c>
    </row>
    <row r="9" spans="1:20">
      <c r="A9" s="135" t="s">
        <v>87</v>
      </c>
      <c r="B9" s="94">
        <v>0.35</v>
      </c>
      <c r="C9" s="94">
        <v>0.15</v>
      </c>
      <c r="D9" s="89" t="s">
        <v>144</v>
      </c>
      <c r="E9" s="154"/>
      <c r="F9" s="108">
        <v>1720</v>
      </c>
      <c r="G9" s="92">
        <v>43</v>
      </c>
      <c r="H9" s="92">
        <f>Table1456[[#This Row],[Costo standard (€/ora)]]*Table1456[[#This Row],['# Mesi persona]]*Table1456[[#This Row],[Ore/anno]]/12</f>
        <v>0</v>
      </c>
      <c r="I9" s="93">
        <f>Table1456[[#This Row],[Costo Personale (€)]]*0.15</f>
        <v>0</v>
      </c>
      <c r="J9" s="93">
        <f>Table1456[[#This Row],[Costo Personale (€)]]+Table1456[[#This Row],[Costi indiretti (15%)]]</f>
        <v>0</v>
      </c>
      <c r="K9" s="94">
        <v>0</v>
      </c>
      <c r="L9" s="94">
        <v>0.25</v>
      </c>
      <c r="M9" s="94">
        <v>0.25</v>
      </c>
      <c r="N9" s="94">
        <v>0.5</v>
      </c>
      <c r="O9" s="136">
        <f>Table1456[[#This Row],[Costo Totale del Personale (€)]]*(Table1456[[#This Row],[% intensità agevolazione]]+Table1456[[#This Row],[eventuale maggiorazione % intensità agevolazione]])</f>
        <v>0</v>
      </c>
      <c r="P9" s="136">
        <f>Table1456[[#This Row],[Agevolazione]]*Table1456[[#This Row],[% agovolazioni localizzate nelle Regioni del Mezzogiorno]]</f>
        <v>0</v>
      </c>
      <c r="Q9" s="136">
        <f>Table1456[[#This Row],[Agevolazione]]*Table1456[[#This Row],[% agevolazioni in investimenti di cui linea di intervento 022
(minimo 25%)]]</f>
        <v>0</v>
      </c>
      <c r="R9" s="136">
        <f>Table1456[[#This Row],[Agevolazione]]*Table1456[[#This Row],[% agevolazioni in investimenti di cui linea di intervento 023
(minimo 25%)]]</f>
        <v>0</v>
      </c>
      <c r="S9" s="136">
        <f>Table1456[[#This Row],[Agevolazione]]*Table1456[[#This Row],[% agevolazioni in investimenti di cui linea di intervento 006
(50%)]]</f>
        <v>0</v>
      </c>
      <c r="T9" s="94">
        <v>0</v>
      </c>
    </row>
    <row r="10" spans="1:20">
      <c r="A10" s="135" t="s">
        <v>87</v>
      </c>
      <c r="B10" s="94">
        <v>0.35</v>
      </c>
      <c r="C10" s="94">
        <v>0.15</v>
      </c>
      <c r="D10" s="89" t="s">
        <v>145</v>
      </c>
      <c r="E10" s="154"/>
      <c r="F10" s="108">
        <v>1720</v>
      </c>
      <c r="G10" s="92">
        <v>27</v>
      </c>
      <c r="H10" s="92">
        <f>Table1456[[#This Row],[Costo standard (€/ora)]]*Table1456[[#This Row],['# Mesi persona]]*Table1456[[#This Row],[Ore/anno]]/12</f>
        <v>0</v>
      </c>
      <c r="I10" s="93">
        <f>Table1456[[#This Row],[Costo Personale (€)]]*0.15</f>
        <v>0</v>
      </c>
      <c r="J10" s="93">
        <f>Table1456[[#This Row],[Costo Personale (€)]]+Table1456[[#This Row],[Costi indiretti (15%)]]</f>
        <v>0</v>
      </c>
      <c r="K10" s="94">
        <v>0</v>
      </c>
      <c r="L10" s="94">
        <v>0.25</v>
      </c>
      <c r="M10" s="94">
        <v>0.25</v>
      </c>
      <c r="N10" s="94">
        <v>0.5</v>
      </c>
      <c r="O10" s="136">
        <f>Table1456[[#This Row],[Costo Totale del Personale (€)]]*(Table1456[[#This Row],[% intensità agevolazione]]+Table1456[[#This Row],[eventuale maggiorazione % intensità agevolazione]])</f>
        <v>0</v>
      </c>
      <c r="P10" s="136">
        <f>Table1456[[#This Row],[Agevolazione]]*Table1456[[#This Row],[% agovolazioni localizzate nelle Regioni del Mezzogiorno]]</f>
        <v>0</v>
      </c>
      <c r="Q10" s="136">
        <f>Table1456[[#This Row],[Agevolazione]]*Table1456[[#This Row],[% agevolazioni in investimenti di cui linea di intervento 022
(minimo 25%)]]</f>
        <v>0</v>
      </c>
      <c r="R10" s="136">
        <f>Table1456[[#This Row],[Agevolazione]]*Table1456[[#This Row],[% agevolazioni in investimenti di cui linea di intervento 023
(minimo 25%)]]</f>
        <v>0</v>
      </c>
      <c r="S10" s="136">
        <f>Table1456[[#This Row],[Agevolazione]]*Table1456[[#This Row],[% agevolazioni in investimenti di cui linea di intervento 006
(50%)]]</f>
        <v>0</v>
      </c>
      <c r="T10" s="94">
        <v>0</v>
      </c>
    </row>
    <row r="11" spans="1:20">
      <c r="A11" s="135" t="s">
        <v>88</v>
      </c>
      <c r="B11" s="94">
        <v>0.6</v>
      </c>
      <c r="C11" s="94"/>
      <c r="D11" s="89" t="s">
        <v>143</v>
      </c>
      <c r="E11" s="154"/>
      <c r="F11" s="108">
        <v>1720</v>
      </c>
      <c r="G11" s="92">
        <v>75</v>
      </c>
      <c r="H11" s="92">
        <f>Table1456[[#This Row],[Costo standard (€/ora)]]*Table1456[[#This Row],['# Mesi persona]]*Table1456[[#This Row],[Ore/anno]]/12</f>
        <v>0</v>
      </c>
      <c r="I11" s="93">
        <f>Table1456[[#This Row],[Costo Personale (€)]]*0.15</f>
        <v>0</v>
      </c>
      <c r="J11" s="93">
        <f>Table1456[[#This Row],[Costo Personale (€)]]+Table1456[[#This Row],[Costi indiretti (15%)]]</f>
        <v>0</v>
      </c>
      <c r="K11" s="94">
        <v>0</v>
      </c>
      <c r="L11" s="94">
        <v>0.25</v>
      </c>
      <c r="M11" s="94">
        <v>0.25</v>
      </c>
      <c r="N11" s="94">
        <v>0.5</v>
      </c>
      <c r="O11" s="136">
        <f>Table1456[[#This Row],[Costo Totale del Personale (€)]]*(Table1456[[#This Row],[% intensità agevolazione]]+Table1456[[#This Row],[eventuale maggiorazione % intensità agevolazione]])</f>
        <v>0</v>
      </c>
      <c r="P11" s="136">
        <f>Table1456[[#This Row],[Agevolazione]]*Table1456[[#This Row],[% agovolazioni localizzate nelle Regioni del Mezzogiorno]]</f>
        <v>0</v>
      </c>
      <c r="Q11" s="136">
        <f>Table1456[[#This Row],[Agevolazione]]*Table1456[[#This Row],[% agevolazioni in investimenti di cui linea di intervento 022
(minimo 25%)]]</f>
        <v>0</v>
      </c>
      <c r="R11" s="136">
        <f>Table1456[[#This Row],[Agevolazione]]*Table1456[[#This Row],[% agevolazioni in investimenti di cui linea di intervento 023
(minimo 25%)]]</f>
        <v>0</v>
      </c>
      <c r="S11" s="136">
        <f>Table1456[[#This Row],[Agevolazione]]*Table1456[[#This Row],[% agevolazioni in investimenti di cui linea di intervento 006
(50%)]]</f>
        <v>0</v>
      </c>
      <c r="T11" s="94">
        <v>0</v>
      </c>
    </row>
    <row r="12" spans="1:20">
      <c r="A12" s="135" t="s">
        <v>88</v>
      </c>
      <c r="B12" s="94">
        <v>0.6</v>
      </c>
      <c r="C12" s="94"/>
      <c r="D12" s="89" t="s">
        <v>144</v>
      </c>
      <c r="E12" s="154"/>
      <c r="F12" s="108">
        <v>1720</v>
      </c>
      <c r="G12" s="92">
        <v>43</v>
      </c>
      <c r="H12" s="92">
        <f>Table1456[[#This Row],[Costo standard (€/ora)]]*Table1456[[#This Row],['# Mesi persona]]*Table1456[[#This Row],[Ore/anno]]/12</f>
        <v>0</v>
      </c>
      <c r="I12" s="93">
        <f>Table1456[[#This Row],[Costo Personale (€)]]*0.15</f>
        <v>0</v>
      </c>
      <c r="J12" s="93">
        <f>Table1456[[#This Row],[Costo Personale (€)]]+Table1456[[#This Row],[Costi indiretti (15%)]]</f>
        <v>0</v>
      </c>
      <c r="K12" s="94">
        <v>0</v>
      </c>
      <c r="L12" s="94">
        <v>0.25</v>
      </c>
      <c r="M12" s="94">
        <v>0.25</v>
      </c>
      <c r="N12" s="94">
        <v>0.5</v>
      </c>
      <c r="O12" s="136">
        <f>Table1456[[#This Row],[Costo Totale del Personale (€)]]*(Table1456[[#This Row],[% intensità agevolazione]]+Table1456[[#This Row],[eventuale maggiorazione % intensità agevolazione]])</f>
        <v>0</v>
      </c>
      <c r="P12" s="136">
        <f>Table1456[[#This Row],[Agevolazione]]*Table1456[[#This Row],[% agovolazioni localizzate nelle Regioni del Mezzogiorno]]</f>
        <v>0</v>
      </c>
      <c r="Q12" s="136">
        <f>Table1456[[#This Row],[Agevolazione]]*Table1456[[#This Row],[% agevolazioni in investimenti di cui linea di intervento 022
(minimo 25%)]]</f>
        <v>0</v>
      </c>
      <c r="R12" s="136">
        <f>Table1456[[#This Row],[Agevolazione]]*Table1456[[#This Row],[% agevolazioni in investimenti di cui linea di intervento 023
(minimo 25%)]]</f>
        <v>0</v>
      </c>
      <c r="S12" s="136">
        <f>Table1456[[#This Row],[Agevolazione]]*Table1456[[#This Row],[% agevolazioni in investimenti di cui linea di intervento 006
(50%)]]</f>
        <v>0</v>
      </c>
      <c r="T12" s="94">
        <v>0</v>
      </c>
    </row>
    <row r="13" spans="1:20" ht="16.5" thickBot="1">
      <c r="A13" s="135" t="s">
        <v>88</v>
      </c>
      <c r="B13" s="94">
        <v>0.6</v>
      </c>
      <c r="C13" s="94"/>
      <c r="D13" s="89" t="s">
        <v>145</v>
      </c>
      <c r="E13" s="155"/>
      <c r="F13" s="108">
        <v>1720</v>
      </c>
      <c r="G13" s="92">
        <v>27</v>
      </c>
      <c r="H13" s="92">
        <f>Table1456[[#This Row],[Costo standard (€/ora)]]*Table1456[[#This Row],['# Mesi persona]]*Table1456[[#This Row],[Ore/anno]]/12</f>
        <v>0</v>
      </c>
      <c r="I13" s="93">
        <f>Table1456[[#This Row],[Costo Personale (€)]]*0.15</f>
        <v>0</v>
      </c>
      <c r="J13" s="93">
        <f>Table1456[[#This Row],[Costo Personale (€)]]+Table1456[[#This Row],[Costi indiretti (15%)]]</f>
        <v>0</v>
      </c>
      <c r="K13" s="94">
        <v>0</v>
      </c>
      <c r="L13" s="94">
        <v>0.25</v>
      </c>
      <c r="M13" s="94">
        <v>0.25</v>
      </c>
      <c r="N13" s="94">
        <v>0.5</v>
      </c>
      <c r="O13" s="136">
        <f>Table1456[[#This Row],[Costo Totale del Personale (€)]]*(Table1456[[#This Row],[% intensità agevolazione]]+Table1456[[#This Row],[eventuale maggiorazione % intensità agevolazione]])</f>
        <v>0</v>
      </c>
      <c r="P13" s="136">
        <f>Table1456[[#This Row],[Agevolazione]]*Table1456[[#This Row],[% agovolazioni localizzate nelle Regioni del Mezzogiorno]]</f>
        <v>0</v>
      </c>
      <c r="Q13" s="136">
        <f>Table1456[[#This Row],[Agevolazione]]*Table1456[[#This Row],[% agevolazioni in investimenti di cui linea di intervento 022
(minimo 25%)]]</f>
        <v>0</v>
      </c>
      <c r="R13" s="136">
        <f>Table1456[[#This Row],[Agevolazione]]*Table1456[[#This Row],[% agevolazioni in investimenti di cui linea di intervento 023
(minimo 25%)]]</f>
        <v>0</v>
      </c>
      <c r="S13" s="136">
        <f>Table1456[[#This Row],[Agevolazione]]*Table1456[[#This Row],[% agevolazioni in investimenti di cui linea di intervento 006
(50%)]]</f>
        <v>0</v>
      </c>
      <c r="T13" s="94">
        <v>0</v>
      </c>
    </row>
    <row r="14" spans="1:20">
      <c r="A14" s="90"/>
      <c r="B14" s="90"/>
      <c r="E14" s="139"/>
      <c r="F14" s="138"/>
      <c r="I14" s="139" t="s">
        <v>155</v>
      </c>
      <c r="J14" s="138">
        <f>SUM(J2:J13)</f>
        <v>0</v>
      </c>
      <c r="N14" s="139" t="s">
        <v>89</v>
      </c>
      <c r="O14" s="138">
        <f>SUM(O2:O13)</f>
        <v>0</v>
      </c>
      <c r="P14" s="138">
        <f>SUM(P2:P13)</f>
        <v>0</v>
      </c>
      <c r="Q14" s="138">
        <f>SUM(Q2:Q13)</f>
        <v>0</v>
      </c>
      <c r="R14" s="138">
        <f>SUM(R2:R13)</f>
        <v>0</v>
      </c>
      <c r="S14" s="138">
        <f>SUM(S2:S13)</f>
        <v>0</v>
      </c>
    </row>
    <row r="16" spans="1:20">
      <c r="I16" s="140" t="s">
        <v>85</v>
      </c>
      <c r="J16" s="141">
        <f>J2+J3+J4</f>
        <v>0</v>
      </c>
      <c r="N16" s="140" t="s">
        <v>85</v>
      </c>
      <c r="O16" s="141">
        <f>O2+O3+O4</f>
        <v>0</v>
      </c>
      <c r="P16" s="141">
        <f>P2+P3+P4</f>
        <v>0</v>
      </c>
      <c r="Q16" s="141">
        <f>Q2+Q3+Q4</f>
        <v>0</v>
      </c>
      <c r="R16" s="141">
        <f>R2+R3+R4</f>
        <v>0</v>
      </c>
      <c r="S16" s="141">
        <f>S2+S3+S4</f>
        <v>0</v>
      </c>
    </row>
    <row r="17" spans="1:20">
      <c r="I17" s="140" t="s">
        <v>86</v>
      </c>
      <c r="J17" s="141">
        <f>J5+J6+J7</f>
        <v>0</v>
      </c>
      <c r="N17" s="140" t="s">
        <v>86</v>
      </c>
      <c r="O17" s="141">
        <f>O5+O6+O7</f>
        <v>0</v>
      </c>
      <c r="P17" s="141">
        <f>P5+P6+P7</f>
        <v>0</v>
      </c>
      <c r="Q17" s="141">
        <f>Q5+Q6+Q7</f>
        <v>0</v>
      </c>
      <c r="R17" s="141">
        <f>R5+R6+R7</f>
        <v>0</v>
      </c>
      <c r="S17" s="141">
        <f>S5+S6+S7</f>
        <v>0</v>
      </c>
    </row>
    <row r="18" spans="1:20">
      <c r="I18" s="140" t="s">
        <v>87</v>
      </c>
      <c r="J18" s="141">
        <f>J8+J9+J10</f>
        <v>0</v>
      </c>
      <c r="N18" s="140" t="s">
        <v>87</v>
      </c>
      <c r="O18" s="141">
        <f>O8+O9+O10</f>
        <v>0</v>
      </c>
      <c r="P18" s="141">
        <f>P8+P9+P10</f>
        <v>0</v>
      </c>
      <c r="Q18" s="141">
        <f>Q8+Q9+Q10</f>
        <v>0</v>
      </c>
      <c r="R18" s="141">
        <f>R8+R9+R10</f>
        <v>0</v>
      </c>
      <c r="S18" s="141">
        <f>S8+S9+S10</f>
        <v>0</v>
      </c>
    </row>
    <row r="19" spans="1:20">
      <c r="I19" s="140" t="s">
        <v>88</v>
      </c>
      <c r="J19" s="141">
        <f>J11+J12+J13</f>
        <v>0</v>
      </c>
      <c r="N19" s="140" t="s">
        <v>88</v>
      </c>
      <c r="O19" s="141">
        <f>O11+O12+O13</f>
        <v>0</v>
      </c>
      <c r="P19" s="141">
        <f>P11+P12+P13</f>
        <v>0</v>
      </c>
      <c r="Q19" s="141">
        <f>Q11+Q12+Q13</f>
        <v>0</v>
      </c>
      <c r="R19" s="141">
        <f>R11+R12+R13</f>
        <v>0</v>
      </c>
      <c r="S19" s="141">
        <f>S11+S12+S13</f>
        <v>0</v>
      </c>
    </row>
    <row r="21" spans="1:20" ht="75">
      <c r="A21" s="129" t="s">
        <v>148</v>
      </c>
      <c r="B21" s="129" t="s">
        <v>149</v>
      </c>
      <c r="C21" s="129" t="s">
        <v>150</v>
      </c>
      <c r="G21" s="128" t="s">
        <v>113</v>
      </c>
      <c r="H21" s="128" t="s">
        <v>114</v>
      </c>
      <c r="I21" s="128" t="s">
        <v>132</v>
      </c>
      <c r="J21" s="128" t="s">
        <v>133</v>
      </c>
      <c r="K21" s="129" t="s">
        <v>147</v>
      </c>
      <c r="L21" s="129" t="s">
        <v>137</v>
      </c>
      <c r="M21" s="129" t="s">
        <v>138</v>
      </c>
      <c r="N21" s="130" t="s">
        <v>139</v>
      </c>
      <c r="O21" s="130" t="s">
        <v>151</v>
      </c>
      <c r="P21" s="130" t="s">
        <v>152</v>
      </c>
      <c r="Q21" s="130" t="s">
        <v>159</v>
      </c>
      <c r="R21" s="130" t="s">
        <v>160</v>
      </c>
      <c r="S21" s="130" t="s">
        <v>161</v>
      </c>
    </row>
    <row r="22" spans="1:20">
      <c r="A22" s="132" t="s">
        <v>85</v>
      </c>
      <c r="B22" s="132">
        <v>1</v>
      </c>
      <c r="C22" s="132"/>
      <c r="G22" s="131">
        <v>0</v>
      </c>
      <c r="H22" s="131">
        <v>0</v>
      </c>
      <c r="I22" s="131">
        <v>0</v>
      </c>
      <c r="J22" s="131">
        <f>SUM(G22:I22)</f>
        <v>0</v>
      </c>
      <c r="K22" s="132">
        <v>0</v>
      </c>
      <c r="L22" s="132">
        <v>0.25</v>
      </c>
      <c r="M22" s="132">
        <v>0.25</v>
      </c>
      <c r="N22" s="132">
        <v>0.5</v>
      </c>
      <c r="O22" s="137">
        <f>J22*(B22+C22)</f>
        <v>0</v>
      </c>
      <c r="P22" s="137">
        <f>O22*K22</f>
        <v>0</v>
      </c>
      <c r="Q22" s="137">
        <f>O22*L22</f>
        <v>0</v>
      </c>
      <c r="R22" s="137">
        <f>O22*M22</f>
        <v>0</v>
      </c>
      <c r="S22" s="137">
        <f>O22*N22</f>
        <v>0</v>
      </c>
      <c r="T22" s="134"/>
    </row>
    <row r="23" spans="1:20">
      <c r="A23" s="132" t="s">
        <v>86</v>
      </c>
      <c r="B23" s="132">
        <v>0.6</v>
      </c>
      <c r="C23" s="132">
        <v>0.15</v>
      </c>
      <c r="G23" s="131">
        <v>0</v>
      </c>
      <c r="H23" s="131">
        <v>0</v>
      </c>
      <c r="I23" s="131">
        <v>0</v>
      </c>
      <c r="J23" s="131">
        <f t="shared" ref="J23:J25" si="0">SUM(G23:I23)</f>
        <v>0</v>
      </c>
      <c r="K23" s="132">
        <v>0</v>
      </c>
      <c r="L23" s="132">
        <v>0.25</v>
      </c>
      <c r="M23" s="132">
        <v>0.25</v>
      </c>
      <c r="N23" s="132">
        <v>0.5</v>
      </c>
      <c r="O23" s="137">
        <f>J23*(B23+C23)</f>
        <v>0</v>
      </c>
      <c r="P23" s="137">
        <f>O23*K23</f>
        <v>0</v>
      </c>
      <c r="Q23" s="137">
        <f t="shared" ref="Q23:Q25" si="1">O23*L23</f>
        <v>0</v>
      </c>
      <c r="R23" s="137">
        <f t="shared" ref="R23:R25" si="2">O23*M23</f>
        <v>0</v>
      </c>
      <c r="S23" s="137">
        <f t="shared" ref="S23:S25" si="3">O23*N23</f>
        <v>0</v>
      </c>
      <c r="T23" s="134"/>
    </row>
    <row r="24" spans="1:20">
      <c r="A24" s="132" t="s">
        <v>87</v>
      </c>
      <c r="B24" s="132">
        <v>0.35</v>
      </c>
      <c r="C24" s="132">
        <v>0.15</v>
      </c>
      <c r="G24" s="131">
        <v>0</v>
      </c>
      <c r="H24" s="131">
        <v>0</v>
      </c>
      <c r="I24" s="131">
        <v>0</v>
      </c>
      <c r="J24" s="131">
        <f t="shared" si="0"/>
        <v>0</v>
      </c>
      <c r="K24" s="132">
        <v>0</v>
      </c>
      <c r="L24" s="132">
        <v>0.25</v>
      </c>
      <c r="M24" s="132">
        <v>0.25</v>
      </c>
      <c r="N24" s="132">
        <v>0.5</v>
      </c>
      <c r="O24" s="137">
        <f>J24*(B24+C24)</f>
        <v>0</v>
      </c>
      <c r="P24" s="137">
        <f>O24*K24</f>
        <v>0</v>
      </c>
      <c r="Q24" s="137">
        <f t="shared" si="1"/>
        <v>0</v>
      </c>
      <c r="R24" s="137">
        <f t="shared" si="2"/>
        <v>0</v>
      </c>
      <c r="S24" s="137">
        <f t="shared" si="3"/>
        <v>0</v>
      </c>
      <c r="T24" s="134"/>
    </row>
    <row r="25" spans="1:20">
      <c r="A25" s="152" t="s">
        <v>88</v>
      </c>
      <c r="B25" s="133">
        <v>0.5</v>
      </c>
      <c r="C25" s="133"/>
      <c r="G25" s="151">
        <v>0</v>
      </c>
      <c r="H25" s="151">
        <v>0</v>
      </c>
      <c r="I25" s="151">
        <v>0</v>
      </c>
      <c r="J25" s="151">
        <f t="shared" si="0"/>
        <v>0</v>
      </c>
      <c r="K25" s="133">
        <v>0</v>
      </c>
      <c r="L25" s="133">
        <v>0.25</v>
      </c>
      <c r="M25" s="133">
        <v>0.25</v>
      </c>
      <c r="N25" s="133">
        <v>0.5</v>
      </c>
      <c r="O25" s="151">
        <f>J25*(B25+C25)</f>
        <v>0</v>
      </c>
      <c r="P25" s="151">
        <f>O25*K25</f>
        <v>0</v>
      </c>
      <c r="Q25" s="151">
        <f t="shared" si="1"/>
        <v>0</v>
      </c>
      <c r="R25" s="151">
        <f t="shared" si="2"/>
        <v>0</v>
      </c>
      <c r="S25" s="151">
        <f t="shared" si="3"/>
        <v>0</v>
      </c>
    </row>
    <row r="26" spans="1:20">
      <c r="I26" s="139" t="s">
        <v>155</v>
      </c>
      <c r="J26" s="138">
        <f>SUM(J22:J25)</f>
        <v>0</v>
      </c>
      <c r="N26" s="139" t="s">
        <v>89</v>
      </c>
      <c r="O26" s="138">
        <f>SUM(O22:O25)</f>
        <v>0</v>
      </c>
      <c r="P26" s="138">
        <f>SUM(P22:P25)</f>
        <v>0</v>
      </c>
      <c r="Q26" s="138">
        <f>SUM(Q22:Q25)</f>
        <v>0</v>
      </c>
      <c r="R26" s="138">
        <f>SUM(R22:R25)</f>
        <v>0</v>
      </c>
      <c r="S26" s="138">
        <f>SUM(S22:S25)</f>
        <v>0</v>
      </c>
    </row>
    <row r="28" spans="1:20">
      <c r="H28" t="s">
        <v>162</v>
      </c>
      <c r="M28" t="s">
        <v>164</v>
      </c>
    </row>
    <row r="29" spans="1:20">
      <c r="I29" s="140" t="s">
        <v>85</v>
      </c>
      <c r="J29" s="141">
        <f>J22+J16</f>
        <v>0</v>
      </c>
      <c r="N29" s="140" t="s">
        <v>85</v>
      </c>
      <c r="O29" s="141">
        <f t="shared" ref="O29:S32" si="4">O22+O16</f>
        <v>0</v>
      </c>
      <c r="P29" s="141">
        <f t="shared" si="4"/>
        <v>0</v>
      </c>
      <c r="Q29" s="141">
        <f t="shared" si="4"/>
        <v>0</v>
      </c>
      <c r="R29" s="141">
        <f t="shared" si="4"/>
        <v>0</v>
      </c>
      <c r="S29" s="141">
        <f t="shared" si="4"/>
        <v>0</v>
      </c>
    </row>
    <row r="30" spans="1:20">
      <c r="I30" s="140" t="s">
        <v>86</v>
      </c>
      <c r="J30" s="141">
        <f>J23+J17</f>
        <v>0</v>
      </c>
      <c r="N30" s="140" t="s">
        <v>86</v>
      </c>
      <c r="O30" s="141">
        <f t="shared" si="4"/>
        <v>0</v>
      </c>
      <c r="P30" s="141">
        <f t="shared" si="4"/>
        <v>0</v>
      </c>
      <c r="Q30" s="141">
        <f t="shared" si="4"/>
        <v>0</v>
      </c>
      <c r="R30" s="141">
        <f t="shared" si="4"/>
        <v>0</v>
      </c>
      <c r="S30" s="141">
        <f t="shared" si="4"/>
        <v>0</v>
      </c>
    </row>
    <row r="31" spans="1:20">
      <c r="I31" s="140" t="s">
        <v>87</v>
      </c>
      <c r="J31" s="141">
        <f>J24+J18</f>
        <v>0</v>
      </c>
      <c r="N31" s="140" t="s">
        <v>87</v>
      </c>
      <c r="O31" s="141">
        <f t="shared" si="4"/>
        <v>0</v>
      </c>
      <c r="P31" s="141">
        <f t="shared" si="4"/>
        <v>0</v>
      </c>
      <c r="Q31" s="141">
        <f t="shared" si="4"/>
        <v>0</v>
      </c>
      <c r="R31" s="141">
        <f t="shared" si="4"/>
        <v>0</v>
      </c>
      <c r="S31" s="141">
        <f t="shared" si="4"/>
        <v>0</v>
      </c>
    </row>
    <row r="32" spans="1:20">
      <c r="I32" s="140" t="s">
        <v>88</v>
      </c>
      <c r="J32" s="141">
        <f>J25+J19</f>
        <v>0</v>
      </c>
      <c r="N32" s="140" t="s">
        <v>88</v>
      </c>
      <c r="O32" s="141">
        <f t="shared" si="4"/>
        <v>0</v>
      </c>
      <c r="P32" s="141">
        <f t="shared" si="4"/>
        <v>0</v>
      </c>
      <c r="Q32" s="141">
        <f t="shared" si="4"/>
        <v>0</v>
      </c>
      <c r="R32" s="141">
        <f t="shared" si="4"/>
        <v>0</v>
      </c>
      <c r="S32" s="141">
        <f t="shared" si="4"/>
        <v>0</v>
      </c>
    </row>
    <row r="34" spans="7:38">
      <c r="I34" s="139" t="s">
        <v>155</v>
      </c>
      <c r="J34" s="138">
        <f>SUM(J29:J33)</f>
        <v>0</v>
      </c>
      <c r="N34" s="139" t="s">
        <v>89</v>
      </c>
      <c r="O34" s="138">
        <f>SUM(O29:O33)</f>
        <v>0</v>
      </c>
      <c r="P34" s="138">
        <f>SUM(P29:P33)</f>
        <v>0</v>
      </c>
      <c r="Q34" s="138">
        <f>SUM(Q29:Q33)</f>
        <v>0</v>
      </c>
      <c r="R34" s="138">
        <f>SUM(R29:R33)</f>
        <v>0</v>
      </c>
      <c r="S34" s="138">
        <f>SUM(S29:S33)</f>
        <v>0</v>
      </c>
    </row>
    <row r="35" spans="7:38">
      <c r="I35" s="142" t="s">
        <v>163</v>
      </c>
      <c r="J35" s="138">
        <f>J26+J14</f>
        <v>0</v>
      </c>
    </row>
    <row r="37" spans="7:38">
      <c r="G37" s="162" t="s">
        <v>85</v>
      </c>
      <c r="H37" s="162"/>
      <c r="I37" s="162"/>
      <c r="J37" s="162"/>
      <c r="K37" s="162"/>
      <c r="L37" s="162"/>
      <c r="M37" s="162" t="s">
        <v>86</v>
      </c>
      <c r="N37" s="162"/>
      <c r="O37" s="162"/>
      <c r="P37" s="162"/>
      <c r="Q37" s="162"/>
      <c r="R37" s="162"/>
      <c r="S37" s="162"/>
      <c r="T37" s="162" t="s">
        <v>87</v>
      </c>
      <c r="U37" s="162"/>
      <c r="V37" s="162"/>
      <c r="W37" s="162"/>
      <c r="X37" s="162"/>
      <c r="Y37" s="162"/>
      <c r="Z37" s="162"/>
      <c r="AA37" s="162" t="s">
        <v>88</v>
      </c>
      <c r="AB37" s="162"/>
      <c r="AC37" s="162"/>
      <c r="AD37" s="162"/>
      <c r="AE37" s="162"/>
      <c r="AF37" s="162"/>
      <c r="AG37" s="161" t="s">
        <v>89</v>
      </c>
      <c r="AH37" s="161"/>
      <c r="AI37" s="161"/>
      <c r="AJ37" s="161"/>
      <c r="AK37" s="161"/>
      <c r="AL37" s="161"/>
    </row>
    <row r="38" spans="7:38" ht="105">
      <c r="G38" s="111" t="s">
        <v>90</v>
      </c>
      <c r="H38" s="112" t="s">
        <v>109</v>
      </c>
      <c r="I38" s="111" t="s">
        <v>91</v>
      </c>
      <c r="J38" s="111" t="s">
        <v>92</v>
      </c>
      <c r="K38" s="111" t="s">
        <v>93</v>
      </c>
      <c r="L38" s="111" t="s">
        <v>94</v>
      </c>
      <c r="M38" s="111" t="s">
        <v>90</v>
      </c>
      <c r="N38" s="112" t="s">
        <v>154</v>
      </c>
      <c r="O38" s="111" t="s">
        <v>91</v>
      </c>
      <c r="P38" s="111" t="s">
        <v>92</v>
      </c>
      <c r="Q38" s="111" t="s">
        <v>93</v>
      </c>
      <c r="R38" s="111" t="s">
        <v>94</v>
      </c>
      <c r="S38" s="111" t="s">
        <v>95</v>
      </c>
      <c r="T38" s="111" t="s">
        <v>90</v>
      </c>
      <c r="U38" s="112" t="s">
        <v>154</v>
      </c>
      <c r="V38" s="111" t="s">
        <v>91</v>
      </c>
      <c r="W38" s="111" t="s">
        <v>92</v>
      </c>
      <c r="X38" s="111" t="s">
        <v>93</v>
      </c>
      <c r="Y38" s="111" t="s">
        <v>94</v>
      </c>
      <c r="Z38" s="111" t="s">
        <v>95</v>
      </c>
      <c r="AA38" s="111" t="s">
        <v>90</v>
      </c>
      <c r="AB38" s="112" t="s">
        <v>109</v>
      </c>
      <c r="AC38" s="111" t="s">
        <v>91</v>
      </c>
      <c r="AD38" s="111" t="s">
        <v>92</v>
      </c>
      <c r="AE38" s="111" t="s">
        <v>93</v>
      </c>
      <c r="AF38" s="111" t="s">
        <v>94</v>
      </c>
      <c r="AG38" s="118" t="s">
        <v>96</v>
      </c>
      <c r="AH38" s="118" t="s">
        <v>110</v>
      </c>
      <c r="AI38" s="118" t="s">
        <v>91</v>
      </c>
      <c r="AJ38" s="118" t="s">
        <v>92</v>
      </c>
      <c r="AK38" s="118" t="s">
        <v>93</v>
      </c>
      <c r="AL38" s="118" t="s">
        <v>94</v>
      </c>
    </row>
    <row r="39" spans="7:38">
      <c r="G39" s="150">
        <f>J29</f>
        <v>0</v>
      </c>
      <c r="H39" s="158">
        <f>B22</f>
        <v>1</v>
      </c>
      <c r="I39" s="150">
        <f>Q29</f>
        <v>0</v>
      </c>
      <c r="J39" s="150">
        <f>R29</f>
        <v>0</v>
      </c>
      <c r="K39" s="150">
        <f>S29</f>
        <v>0</v>
      </c>
      <c r="L39" s="150">
        <f>P29</f>
        <v>0</v>
      </c>
      <c r="M39" s="150">
        <f>J30</f>
        <v>0</v>
      </c>
      <c r="N39" s="158">
        <f>B23+C23</f>
        <v>0.75</v>
      </c>
      <c r="O39" s="150">
        <f>Q30</f>
        <v>0</v>
      </c>
      <c r="P39" s="150">
        <f>R30</f>
        <v>0</v>
      </c>
      <c r="Q39" s="150">
        <f>S30</f>
        <v>0</v>
      </c>
      <c r="R39" s="150">
        <f>P30</f>
        <v>0</v>
      </c>
      <c r="S39" s="159"/>
      <c r="T39" s="150">
        <f>J31</f>
        <v>0</v>
      </c>
      <c r="U39" s="158">
        <f>B24+C24</f>
        <v>0.5</v>
      </c>
      <c r="V39" s="150">
        <f>Q31</f>
        <v>0</v>
      </c>
      <c r="W39" s="150">
        <f>R31</f>
        <v>0</v>
      </c>
      <c r="X39" s="150">
        <f>S31</f>
        <v>0</v>
      </c>
      <c r="Y39" s="150">
        <f>P31</f>
        <v>0</v>
      </c>
      <c r="Z39" s="159"/>
      <c r="AA39" s="150">
        <f>J32</f>
        <v>0</v>
      </c>
      <c r="AB39" s="158">
        <f>B25</f>
        <v>0.5</v>
      </c>
      <c r="AC39" s="150">
        <f>Q32</f>
        <v>0</v>
      </c>
      <c r="AD39" s="150">
        <f>R32</f>
        <v>0</v>
      </c>
      <c r="AE39" s="150">
        <f>S32</f>
        <v>0</v>
      </c>
      <c r="AF39" s="150">
        <f>T32</f>
        <v>0</v>
      </c>
      <c r="AG39" s="150">
        <f>G39+M39+T39+AA39</f>
        <v>0</v>
      </c>
      <c r="AH39" s="150">
        <f>G39*H39+M39*N39+T39*U39+AA39*AB39</f>
        <v>0</v>
      </c>
      <c r="AI39" s="150">
        <f>I39+O39+V39+AC39</f>
        <v>0</v>
      </c>
      <c r="AJ39" s="150">
        <f>J39+P39+W39+AD39</f>
        <v>0</v>
      </c>
      <c r="AK39" s="150">
        <f>K39+Q39+X39+AE39</f>
        <v>0</v>
      </c>
      <c r="AL39" s="150">
        <f>L39+R39+Y39+AF39</f>
        <v>0</v>
      </c>
    </row>
  </sheetData>
  <mergeCells count="5">
    <mergeCell ref="G37:L37"/>
    <mergeCell ref="M37:S37"/>
    <mergeCell ref="T37:Z37"/>
    <mergeCell ref="AA37:AF37"/>
    <mergeCell ref="AG37:AL37"/>
  </mergeCells>
  <dataValidations count="1">
    <dataValidation type="decimal" allowBlank="1" showInputMessage="1" showErrorMessage="1" sqref="U37 N37 G37:G38 H37 I37:M38 O37:R38 T37:T38 V37:Y38 AA37:AA38 AB37 AC37:AG38 AH37 AI37:AL38" xr:uid="{A8DFBBE9-2E11-4808-8314-F82EADEA135B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L39"/>
  <sheetViews>
    <sheetView zoomScale="80" zoomScaleNormal="80" workbookViewId="0">
      <selection activeCell="I29" sqref="I2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11.375" customWidth="1"/>
    <col min="5" max="5" width="9" style="88" customWidth="1"/>
    <col min="6" max="6" width="6.75" style="88" customWidth="1"/>
    <col min="7" max="10" width="14.75" customWidth="1"/>
    <col min="11" max="11" width="17.25" customWidth="1"/>
    <col min="12" max="19" width="14.7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125" customWidth="1"/>
    <col min="26" max="26" width="14.75" customWidth="1"/>
    <col min="27" max="27" width="13.75" customWidth="1"/>
    <col min="28" max="28" width="17.5" customWidth="1"/>
    <col min="29" max="29" width="16.125" customWidth="1"/>
    <col min="30" max="31" width="15.375" customWidth="1"/>
    <col min="32" max="32" width="14.75" customWidth="1"/>
    <col min="33" max="33" width="15.5" customWidth="1"/>
    <col min="34" max="34" width="14" customWidth="1"/>
    <col min="35" max="35" width="17.5" customWidth="1"/>
    <col min="36" max="36" width="18.25" customWidth="1"/>
    <col min="37" max="37" width="15.375" customWidth="1"/>
    <col min="38" max="38" width="16.75" customWidth="1"/>
    <col min="39" max="39" width="14.75" customWidth="1"/>
    <col min="40" max="40" width="13.75" customWidth="1"/>
    <col min="42" max="42" width="17.5" customWidth="1"/>
    <col min="43" max="43" width="8.25" customWidth="1"/>
    <col min="44" max="44" width="13.5" customWidth="1"/>
    <col min="45" max="45" width="14.125" customWidth="1"/>
    <col min="46" max="46" width="14.75" customWidth="1"/>
    <col min="47" max="47" width="13.75" customWidth="1"/>
    <col min="48" max="48" width="17.5" customWidth="1"/>
    <col min="49" max="49" width="15.25" customWidth="1"/>
    <col min="50" max="50" width="13.5" customWidth="1"/>
    <col min="51" max="51" width="14.125" customWidth="1"/>
    <col min="52" max="52" width="14.75" customWidth="1"/>
    <col min="53" max="53" width="13.75" customWidth="1"/>
  </cols>
  <sheetData>
    <row r="1" spans="1:20" s="95" customFormat="1" ht="80.25" customHeight="1" thickBot="1">
      <c r="A1" s="126" t="s">
        <v>148</v>
      </c>
      <c r="B1" s="126" t="s">
        <v>149</v>
      </c>
      <c r="C1" s="126" t="s">
        <v>150</v>
      </c>
      <c r="D1" s="91" t="s">
        <v>142</v>
      </c>
      <c r="E1" s="91" t="s">
        <v>156</v>
      </c>
      <c r="F1" s="91" t="s">
        <v>157</v>
      </c>
      <c r="G1" s="91" t="s">
        <v>158</v>
      </c>
      <c r="H1" s="91" t="s">
        <v>111</v>
      </c>
      <c r="I1" s="91" t="s">
        <v>82</v>
      </c>
      <c r="J1" s="91" t="s">
        <v>112</v>
      </c>
      <c r="K1" s="126" t="s">
        <v>146</v>
      </c>
      <c r="L1" s="126" t="s">
        <v>134</v>
      </c>
      <c r="M1" s="126" t="s">
        <v>135</v>
      </c>
      <c r="N1" s="126" t="s">
        <v>136</v>
      </c>
      <c r="O1" s="126" t="s">
        <v>151</v>
      </c>
      <c r="P1" s="126" t="s">
        <v>152</v>
      </c>
      <c r="Q1" s="126" t="s">
        <v>159</v>
      </c>
      <c r="R1" s="126" t="s">
        <v>160</v>
      </c>
      <c r="S1" s="126" t="s">
        <v>161</v>
      </c>
      <c r="T1" s="91" t="s">
        <v>153</v>
      </c>
    </row>
    <row r="2" spans="1:20">
      <c r="A2" s="135" t="s">
        <v>85</v>
      </c>
      <c r="B2" s="94">
        <v>1</v>
      </c>
      <c r="C2" s="94"/>
      <c r="D2" s="89" t="s">
        <v>143</v>
      </c>
      <c r="E2" s="143"/>
      <c r="F2" s="108">
        <v>1720</v>
      </c>
      <c r="G2" s="92">
        <v>75</v>
      </c>
      <c r="H2" s="92">
        <f>Table14567[[#This Row],[Costo standard (€/ora)]]*Table14567[[#This Row],['# Mesi persona]]*Table14567[[#This Row],[Ore/anno]]/12</f>
        <v>0</v>
      </c>
      <c r="I2" s="93">
        <f>Table14567[[#This Row],[Costo Personale (€)]]*0.15</f>
        <v>0</v>
      </c>
      <c r="J2" s="93">
        <f>Table14567[[#This Row],[Costo Personale (€)]]+Table14567[[#This Row],[Costi indiretti (15%)]]</f>
        <v>0</v>
      </c>
      <c r="K2" s="94">
        <v>0</v>
      </c>
      <c r="L2" s="94">
        <v>0.25</v>
      </c>
      <c r="M2" s="94">
        <v>0.25</v>
      </c>
      <c r="N2" s="94">
        <v>0.5</v>
      </c>
      <c r="O2" s="136">
        <f>Table14567[[#This Row],[Costo Totale del Personale (€)]]*(Table14567[[#This Row],[% intensità agevolazione]]+Table14567[[#This Row],[eventuale maggiorazione % intensità agevolazione]])</f>
        <v>0</v>
      </c>
      <c r="P2" s="136">
        <f>Table14567[[#This Row],[Agevolazione]]*Table14567[[#This Row],[% agovolazioni localizzate nelle Regioni del Mezzogiorno]]</f>
        <v>0</v>
      </c>
      <c r="Q2" s="136">
        <f>Table14567[[#This Row],[Agevolazione]]*Table14567[[#This Row],[% agevolazioni in investimenti di cui linea di intervento 022
(minimo 25%)]]</f>
        <v>0</v>
      </c>
      <c r="R2" s="136">
        <f>Table14567[[#This Row],[Agevolazione]]*Table14567[[#This Row],[% agevolazioni in investimenti di cui linea di intervento 023
(minimo 25%)]]</f>
        <v>0</v>
      </c>
      <c r="S2" s="136">
        <f>Table14567[[#This Row],[Agevolazione]]*Table14567[[#This Row],[% agevolazioni in investimenti di cui linea di intervento 006
(50%)]]</f>
        <v>0</v>
      </c>
      <c r="T2" s="94">
        <v>0</v>
      </c>
    </row>
    <row r="3" spans="1:20">
      <c r="A3" s="135" t="s">
        <v>85</v>
      </c>
      <c r="B3" s="94">
        <v>1</v>
      </c>
      <c r="C3" s="94"/>
      <c r="D3" s="89" t="s">
        <v>144</v>
      </c>
      <c r="E3" s="144"/>
      <c r="F3" s="108">
        <v>1720</v>
      </c>
      <c r="G3" s="92">
        <v>43</v>
      </c>
      <c r="H3" s="92">
        <f>Table14567[[#This Row],[Costo standard (€/ora)]]*Table14567[[#This Row],['# Mesi persona]]*Table14567[[#This Row],[Ore/anno]]/12</f>
        <v>0</v>
      </c>
      <c r="I3" s="93">
        <f>Table14567[[#This Row],[Costo Personale (€)]]*0.15</f>
        <v>0</v>
      </c>
      <c r="J3" s="93">
        <f>Table14567[[#This Row],[Costo Personale (€)]]+Table14567[[#This Row],[Costi indiretti (15%)]]</f>
        <v>0</v>
      </c>
      <c r="K3" s="94">
        <v>0</v>
      </c>
      <c r="L3" s="94">
        <v>0.25</v>
      </c>
      <c r="M3" s="94">
        <v>0.25</v>
      </c>
      <c r="N3" s="94">
        <v>0.5</v>
      </c>
      <c r="O3" s="136">
        <f>Table14567[[#This Row],[Costo Totale del Personale (€)]]*(Table14567[[#This Row],[% intensità agevolazione]]+Table14567[[#This Row],[eventuale maggiorazione % intensità agevolazione]])</f>
        <v>0</v>
      </c>
      <c r="P3" s="136">
        <f>Table14567[[#This Row],[Agevolazione]]*Table14567[[#This Row],[% agovolazioni localizzate nelle Regioni del Mezzogiorno]]</f>
        <v>0</v>
      </c>
      <c r="Q3" s="136">
        <f>Table14567[[#This Row],[Agevolazione]]*Table14567[[#This Row],[% agevolazioni in investimenti di cui linea di intervento 022
(minimo 25%)]]</f>
        <v>0</v>
      </c>
      <c r="R3" s="136">
        <f>Table14567[[#This Row],[Agevolazione]]*Table14567[[#This Row],[% agevolazioni in investimenti di cui linea di intervento 023
(minimo 25%)]]</f>
        <v>0</v>
      </c>
      <c r="S3" s="136">
        <f>Table14567[[#This Row],[Agevolazione]]*Table14567[[#This Row],[% agevolazioni in investimenti di cui linea di intervento 006
(50%)]]</f>
        <v>0</v>
      </c>
      <c r="T3" s="94">
        <v>0</v>
      </c>
    </row>
    <row r="4" spans="1:20">
      <c r="A4" s="135" t="s">
        <v>85</v>
      </c>
      <c r="B4" s="94">
        <v>1</v>
      </c>
      <c r="C4" s="94"/>
      <c r="D4" s="89" t="s">
        <v>145</v>
      </c>
      <c r="E4" s="144"/>
      <c r="F4" s="108">
        <v>1720</v>
      </c>
      <c r="G4" s="92">
        <v>27</v>
      </c>
      <c r="H4" s="92">
        <f>Table14567[[#This Row],[Costo standard (€/ora)]]*Table14567[[#This Row],['# Mesi persona]]*Table14567[[#This Row],[Ore/anno]]/12</f>
        <v>0</v>
      </c>
      <c r="I4" s="93">
        <f>Table14567[[#This Row],[Costo Personale (€)]]*0.15</f>
        <v>0</v>
      </c>
      <c r="J4" s="93">
        <f>Table14567[[#This Row],[Costo Personale (€)]]+Table14567[[#This Row],[Costi indiretti (15%)]]</f>
        <v>0</v>
      </c>
      <c r="K4" s="94">
        <v>0</v>
      </c>
      <c r="L4" s="94">
        <v>0.25</v>
      </c>
      <c r="M4" s="94">
        <v>0.25</v>
      </c>
      <c r="N4" s="94">
        <v>0.5</v>
      </c>
      <c r="O4" s="136">
        <f>Table14567[[#This Row],[Costo Totale del Personale (€)]]*(Table14567[[#This Row],[% intensità agevolazione]]+Table14567[[#This Row],[eventuale maggiorazione % intensità agevolazione]])</f>
        <v>0</v>
      </c>
      <c r="P4" s="136">
        <f>Table14567[[#This Row],[Agevolazione]]*Table14567[[#This Row],[% agovolazioni localizzate nelle Regioni del Mezzogiorno]]</f>
        <v>0</v>
      </c>
      <c r="Q4" s="136">
        <f>Table14567[[#This Row],[Agevolazione]]*Table14567[[#This Row],[% agevolazioni in investimenti di cui linea di intervento 022
(minimo 25%)]]</f>
        <v>0</v>
      </c>
      <c r="R4" s="136">
        <f>Table14567[[#This Row],[Agevolazione]]*Table14567[[#This Row],[% agevolazioni in investimenti di cui linea di intervento 023
(minimo 25%)]]</f>
        <v>0</v>
      </c>
      <c r="S4" s="136">
        <f>Table14567[[#This Row],[Agevolazione]]*Table14567[[#This Row],[% agevolazioni in investimenti di cui linea di intervento 006
(50%)]]</f>
        <v>0</v>
      </c>
      <c r="T4" s="94">
        <v>0</v>
      </c>
    </row>
    <row r="5" spans="1:20">
      <c r="A5" s="135" t="s">
        <v>86</v>
      </c>
      <c r="B5" s="94">
        <v>0.7</v>
      </c>
      <c r="C5" s="94">
        <v>0.1</v>
      </c>
      <c r="D5" s="89" t="s">
        <v>143</v>
      </c>
      <c r="E5" s="144"/>
      <c r="F5" s="108">
        <v>1720</v>
      </c>
      <c r="G5" s="92">
        <v>75</v>
      </c>
      <c r="H5" s="92">
        <f>Table14567[[#This Row],[Costo standard (€/ora)]]*Table14567[[#This Row],['# Mesi persona]]*Table14567[[#This Row],[Ore/anno]]/12</f>
        <v>0</v>
      </c>
      <c r="I5" s="93">
        <f>Table14567[[#This Row],[Costo Personale (€)]]*0.15</f>
        <v>0</v>
      </c>
      <c r="J5" s="93">
        <f>Table14567[[#This Row],[Costo Personale (€)]]+Table14567[[#This Row],[Costi indiretti (15%)]]</f>
        <v>0</v>
      </c>
      <c r="K5" s="94">
        <v>0</v>
      </c>
      <c r="L5" s="94">
        <v>0.25</v>
      </c>
      <c r="M5" s="94">
        <v>0.25</v>
      </c>
      <c r="N5" s="94">
        <v>0.5</v>
      </c>
      <c r="O5" s="136">
        <f>Table14567[[#This Row],[Costo Totale del Personale (€)]]*(Table14567[[#This Row],[% intensità agevolazione]]+Table14567[[#This Row],[eventuale maggiorazione % intensità agevolazione]])</f>
        <v>0</v>
      </c>
      <c r="P5" s="136">
        <f>Table14567[[#This Row],[Agevolazione]]*Table14567[[#This Row],[% agovolazioni localizzate nelle Regioni del Mezzogiorno]]</f>
        <v>0</v>
      </c>
      <c r="Q5" s="136">
        <f>Table14567[[#This Row],[Agevolazione]]*Table14567[[#This Row],[% agevolazioni in investimenti di cui linea di intervento 022
(minimo 25%)]]</f>
        <v>0</v>
      </c>
      <c r="R5" s="136">
        <f>Table14567[[#This Row],[Agevolazione]]*Table14567[[#This Row],[% agevolazioni in investimenti di cui linea di intervento 023
(minimo 25%)]]</f>
        <v>0</v>
      </c>
      <c r="S5" s="136">
        <f>Table14567[[#This Row],[Agevolazione]]*Table14567[[#This Row],[% agevolazioni in investimenti di cui linea di intervento 006
(50%)]]</f>
        <v>0</v>
      </c>
      <c r="T5" s="94">
        <v>0</v>
      </c>
    </row>
    <row r="6" spans="1:20">
      <c r="A6" s="135" t="s">
        <v>86</v>
      </c>
      <c r="B6" s="94">
        <v>0.7</v>
      </c>
      <c r="C6" s="94">
        <v>0.1</v>
      </c>
      <c r="D6" s="89" t="s">
        <v>144</v>
      </c>
      <c r="E6" s="144"/>
      <c r="F6" s="108">
        <v>1720</v>
      </c>
      <c r="G6" s="92">
        <v>43</v>
      </c>
      <c r="H6" s="92">
        <f>Table14567[[#This Row],[Costo standard (€/ora)]]*Table14567[[#This Row],['# Mesi persona]]*Table14567[[#This Row],[Ore/anno]]/12</f>
        <v>0</v>
      </c>
      <c r="I6" s="93">
        <f>Table14567[[#This Row],[Costo Personale (€)]]*0.15</f>
        <v>0</v>
      </c>
      <c r="J6" s="93">
        <f>Table14567[[#This Row],[Costo Personale (€)]]+Table14567[[#This Row],[Costi indiretti (15%)]]</f>
        <v>0</v>
      </c>
      <c r="K6" s="94">
        <v>0</v>
      </c>
      <c r="L6" s="94">
        <v>0.25</v>
      </c>
      <c r="M6" s="94">
        <v>0.25</v>
      </c>
      <c r="N6" s="94">
        <v>0.5</v>
      </c>
      <c r="O6" s="136">
        <f>Table14567[[#This Row],[Costo Totale del Personale (€)]]*(Table14567[[#This Row],[% intensità agevolazione]]+Table14567[[#This Row],[eventuale maggiorazione % intensità agevolazione]])</f>
        <v>0</v>
      </c>
      <c r="P6" s="136">
        <f>Table14567[[#This Row],[Agevolazione]]*Table14567[[#This Row],[% agovolazioni localizzate nelle Regioni del Mezzogiorno]]</f>
        <v>0</v>
      </c>
      <c r="Q6" s="136">
        <f>Table14567[[#This Row],[Agevolazione]]*Table14567[[#This Row],[% agevolazioni in investimenti di cui linea di intervento 022
(minimo 25%)]]</f>
        <v>0</v>
      </c>
      <c r="R6" s="136">
        <f>Table14567[[#This Row],[Agevolazione]]*Table14567[[#This Row],[% agevolazioni in investimenti di cui linea di intervento 023
(minimo 25%)]]</f>
        <v>0</v>
      </c>
      <c r="S6" s="136">
        <f>Table14567[[#This Row],[Agevolazione]]*Table14567[[#This Row],[% agevolazioni in investimenti di cui linea di intervento 006
(50%)]]</f>
        <v>0</v>
      </c>
      <c r="T6" s="94">
        <v>0</v>
      </c>
    </row>
    <row r="7" spans="1:20">
      <c r="A7" s="135" t="s">
        <v>86</v>
      </c>
      <c r="B7" s="94">
        <v>0.7</v>
      </c>
      <c r="C7" s="94">
        <v>0.1</v>
      </c>
      <c r="D7" s="89" t="s">
        <v>145</v>
      </c>
      <c r="E7" s="144"/>
      <c r="F7" s="108">
        <v>1720</v>
      </c>
      <c r="G7" s="92">
        <v>27</v>
      </c>
      <c r="H7" s="92">
        <f>Table14567[[#This Row],[Costo standard (€/ora)]]*Table14567[[#This Row],['# Mesi persona]]*Table14567[[#This Row],[Ore/anno]]/12</f>
        <v>0</v>
      </c>
      <c r="I7" s="93">
        <f>Table14567[[#This Row],[Costo Personale (€)]]*0.15</f>
        <v>0</v>
      </c>
      <c r="J7" s="93">
        <f>Table14567[[#This Row],[Costo Personale (€)]]+Table14567[[#This Row],[Costi indiretti (15%)]]</f>
        <v>0</v>
      </c>
      <c r="K7" s="94">
        <v>0</v>
      </c>
      <c r="L7" s="94">
        <v>0.25</v>
      </c>
      <c r="M7" s="94">
        <v>0.25</v>
      </c>
      <c r="N7" s="94">
        <v>0.5</v>
      </c>
      <c r="O7" s="136">
        <f>Table14567[[#This Row],[Costo Totale del Personale (€)]]*(Table14567[[#This Row],[% intensità agevolazione]]+Table14567[[#This Row],[eventuale maggiorazione % intensità agevolazione]])</f>
        <v>0</v>
      </c>
      <c r="P7" s="136">
        <f>Table14567[[#This Row],[Agevolazione]]*Table14567[[#This Row],[% agovolazioni localizzate nelle Regioni del Mezzogiorno]]</f>
        <v>0</v>
      </c>
      <c r="Q7" s="136">
        <f>Table14567[[#This Row],[Agevolazione]]*Table14567[[#This Row],[% agevolazioni in investimenti di cui linea di intervento 022
(minimo 25%)]]</f>
        <v>0</v>
      </c>
      <c r="R7" s="136">
        <f>Table14567[[#This Row],[Agevolazione]]*Table14567[[#This Row],[% agevolazioni in investimenti di cui linea di intervento 023
(minimo 25%)]]</f>
        <v>0</v>
      </c>
      <c r="S7" s="136">
        <f>Table14567[[#This Row],[Agevolazione]]*Table14567[[#This Row],[% agevolazioni in investimenti di cui linea di intervento 006
(50%)]]</f>
        <v>0</v>
      </c>
      <c r="T7" s="94">
        <v>0</v>
      </c>
    </row>
    <row r="8" spans="1:20">
      <c r="A8" s="135" t="s">
        <v>87</v>
      </c>
      <c r="B8" s="94">
        <v>0.45</v>
      </c>
      <c r="C8" s="94">
        <v>0.15</v>
      </c>
      <c r="D8" s="89" t="s">
        <v>143</v>
      </c>
      <c r="E8" s="144"/>
      <c r="F8" s="108">
        <v>1720</v>
      </c>
      <c r="G8" s="92">
        <v>75</v>
      </c>
      <c r="H8" s="92">
        <f>Table14567[[#This Row],[Costo standard (€/ora)]]*Table14567[[#This Row],['# Mesi persona]]*Table14567[[#This Row],[Ore/anno]]/12</f>
        <v>0</v>
      </c>
      <c r="I8" s="93">
        <f>Table14567[[#This Row],[Costo Personale (€)]]*0.15</f>
        <v>0</v>
      </c>
      <c r="J8" s="93">
        <f>Table14567[[#This Row],[Costo Personale (€)]]+Table14567[[#This Row],[Costi indiretti (15%)]]</f>
        <v>0</v>
      </c>
      <c r="K8" s="94">
        <v>0</v>
      </c>
      <c r="L8" s="94">
        <v>0.25</v>
      </c>
      <c r="M8" s="94">
        <v>0.25</v>
      </c>
      <c r="N8" s="94">
        <v>0.5</v>
      </c>
      <c r="O8" s="136">
        <f>Table14567[[#This Row],[Costo Totale del Personale (€)]]*(Table14567[[#This Row],[% intensità agevolazione]]+Table14567[[#This Row],[eventuale maggiorazione % intensità agevolazione]])</f>
        <v>0</v>
      </c>
      <c r="P8" s="136">
        <f>Table14567[[#This Row],[Agevolazione]]*Table14567[[#This Row],[% agovolazioni localizzate nelle Regioni del Mezzogiorno]]</f>
        <v>0</v>
      </c>
      <c r="Q8" s="136">
        <f>Table14567[[#This Row],[Agevolazione]]*Table14567[[#This Row],[% agevolazioni in investimenti di cui linea di intervento 022
(minimo 25%)]]</f>
        <v>0</v>
      </c>
      <c r="R8" s="136">
        <f>Table14567[[#This Row],[Agevolazione]]*Table14567[[#This Row],[% agevolazioni in investimenti di cui linea di intervento 023
(minimo 25%)]]</f>
        <v>0</v>
      </c>
      <c r="S8" s="136">
        <f>Table14567[[#This Row],[Agevolazione]]*Table14567[[#This Row],[% agevolazioni in investimenti di cui linea di intervento 006
(50%)]]</f>
        <v>0</v>
      </c>
      <c r="T8" s="94">
        <v>0</v>
      </c>
    </row>
    <row r="9" spans="1:20">
      <c r="A9" s="135" t="s">
        <v>87</v>
      </c>
      <c r="B9" s="94">
        <v>0.45</v>
      </c>
      <c r="C9" s="94">
        <v>0.15</v>
      </c>
      <c r="D9" s="89" t="s">
        <v>144</v>
      </c>
      <c r="E9" s="144"/>
      <c r="F9" s="108">
        <v>1720</v>
      </c>
      <c r="G9" s="92">
        <v>43</v>
      </c>
      <c r="H9" s="92">
        <f>Table14567[[#This Row],[Costo standard (€/ora)]]*Table14567[[#This Row],['# Mesi persona]]*Table14567[[#This Row],[Ore/anno]]/12</f>
        <v>0</v>
      </c>
      <c r="I9" s="93">
        <f>Table14567[[#This Row],[Costo Personale (€)]]*0.15</f>
        <v>0</v>
      </c>
      <c r="J9" s="93">
        <f>Table14567[[#This Row],[Costo Personale (€)]]+Table14567[[#This Row],[Costi indiretti (15%)]]</f>
        <v>0</v>
      </c>
      <c r="K9" s="94">
        <v>0</v>
      </c>
      <c r="L9" s="94">
        <v>0.25</v>
      </c>
      <c r="M9" s="94">
        <v>0.25</v>
      </c>
      <c r="N9" s="94">
        <v>0.5</v>
      </c>
      <c r="O9" s="136">
        <f>Table14567[[#This Row],[Costo Totale del Personale (€)]]*(Table14567[[#This Row],[% intensità agevolazione]]+Table14567[[#This Row],[eventuale maggiorazione % intensità agevolazione]])</f>
        <v>0</v>
      </c>
      <c r="P9" s="136">
        <f>Table14567[[#This Row],[Agevolazione]]*Table14567[[#This Row],[% agovolazioni localizzate nelle Regioni del Mezzogiorno]]</f>
        <v>0</v>
      </c>
      <c r="Q9" s="136">
        <f>Table14567[[#This Row],[Agevolazione]]*Table14567[[#This Row],[% agevolazioni in investimenti di cui linea di intervento 022
(minimo 25%)]]</f>
        <v>0</v>
      </c>
      <c r="R9" s="136">
        <f>Table14567[[#This Row],[Agevolazione]]*Table14567[[#This Row],[% agevolazioni in investimenti di cui linea di intervento 023
(minimo 25%)]]</f>
        <v>0</v>
      </c>
      <c r="S9" s="136">
        <f>Table14567[[#This Row],[Agevolazione]]*Table14567[[#This Row],[% agevolazioni in investimenti di cui linea di intervento 006
(50%)]]</f>
        <v>0</v>
      </c>
      <c r="T9" s="94">
        <v>0</v>
      </c>
    </row>
    <row r="10" spans="1:20">
      <c r="A10" s="135" t="s">
        <v>87</v>
      </c>
      <c r="B10" s="94">
        <v>0.45</v>
      </c>
      <c r="C10" s="94">
        <v>0.15</v>
      </c>
      <c r="D10" s="89" t="s">
        <v>145</v>
      </c>
      <c r="E10" s="144"/>
      <c r="F10" s="108">
        <v>1720</v>
      </c>
      <c r="G10" s="92">
        <v>27</v>
      </c>
      <c r="H10" s="92">
        <f>Table14567[[#This Row],[Costo standard (€/ora)]]*Table14567[[#This Row],['# Mesi persona]]*Table14567[[#This Row],[Ore/anno]]/12</f>
        <v>0</v>
      </c>
      <c r="I10" s="93">
        <f>Table14567[[#This Row],[Costo Personale (€)]]*0.15</f>
        <v>0</v>
      </c>
      <c r="J10" s="93">
        <f>Table14567[[#This Row],[Costo Personale (€)]]+Table14567[[#This Row],[Costi indiretti (15%)]]</f>
        <v>0</v>
      </c>
      <c r="K10" s="94">
        <v>0</v>
      </c>
      <c r="L10" s="94">
        <v>0.25</v>
      </c>
      <c r="M10" s="94">
        <v>0.25</v>
      </c>
      <c r="N10" s="94">
        <v>0.5</v>
      </c>
      <c r="O10" s="136">
        <f>Table14567[[#This Row],[Costo Totale del Personale (€)]]*(Table14567[[#This Row],[% intensità agevolazione]]+Table14567[[#This Row],[eventuale maggiorazione % intensità agevolazione]])</f>
        <v>0</v>
      </c>
      <c r="P10" s="136">
        <f>Table14567[[#This Row],[Agevolazione]]*Table14567[[#This Row],[% agovolazioni localizzate nelle Regioni del Mezzogiorno]]</f>
        <v>0</v>
      </c>
      <c r="Q10" s="136">
        <f>Table14567[[#This Row],[Agevolazione]]*Table14567[[#This Row],[% agevolazioni in investimenti di cui linea di intervento 022
(minimo 25%)]]</f>
        <v>0</v>
      </c>
      <c r="R10" s="136">
        <f>Table14567[[#This Row],[Agevolazione]]*Table14567[[#This Row],[% agevolazioni in investimenti di cui linea di intervento 023
(minimo 25%)]]</f>
        <v>0</v>
      </c>
      <c r="S10" s="136">
        <f>Table14567[[#This Row],[Agevolazione]]*Table14567[[#This Row],[% agevolazioni in investimenti di cui linea di intervento 006
(50%)]]</f>
        <v>0</v>
      </c>
      <c r="T10" s="94">
        <v>0</v>
      </c>
    </row>
    <row r="11" spans="1:20">
      <c r="A11" s="135" t="s">
        <v>88</v>
      </c>
      <c r="B11" s="94">
        <v>0.7</v>
      </c>
      <c r="C11" s="94"/>
      <c r="D11" s="89" t="s">
        <v>143</v>
      </c>
      <c r="E11" s="144"/>
      <c r="F11" s="108">
        <v>1720</v>
      </c>
      <c r="G11" s="92">
        <v>75</v>
      </c>
      <c r="H11" s="92">
        <f>Table14567[[#This Row],[Costo standard (€/ora)]]*Table14567[[#This Row],['# Mesi persona]]*Table14567[[#This Row],[Ore/anno]]/12</f>
        <v>0</v>
      </c>
      <c r="I11" s="93">
        <f>Table14567[[#This Row],[Costo Personale (€)]]*0.15</f>
        <v>0</v>
      </c>
      <c r="J11" s="93">
        <f>Table14567[[#This Row],[Costo Personale (€)]]+Table14567[[#This Row],[Costi indiretti (15%)]]</f>
        <v>0</v>
      </c>
      <c r="K11" s="94">
        <v>0</v>
      </c>
      <c r="L11" s="94">
        <v>0.25</v>
      </c>
      <c r="M11" s="94">
        <v>0.25</v>
      </c>
      <c r="N11" s="94">
        <v>0.5</v>
      </c>
      <c r="O11" s="136">
        <f>Table14567[[#This Row],[Costo Totale del Personale (€)]]*(Table14567[[#This Row],[% intensità agevolazione]]+Table14567[[#This Row],[eventuale maggiorazione % intensità agevolazione]])</f>
        <v>0</v>
      </c>
      <c r="P11" s="136">
        <f>Table14567[[#This Row],[Agevolazione]]*Table14567[[#This Row],[% agovolazioni localizzate nelle Regioni del Mezzogiorno]]</f>
        <v>0</v>
      </c>
      <c r="Q11" s="136">
        <f>Table14567[[#This Row],[Agevolazione]]*Table14567[[#This Row],[% agevolazioni in investimenti di cui linea di intervento 022
(minimo 25%)]]</f>
        <v>0</v>
      </c>
      <c r="R11" s="136">
        <f>Table14567[[#This Row],[Agevolazione]]*Table14567[[#This Row],[% agevolazioni in investimenti di cui linea di intervento 023
(minimo 25%)]]</f>
        <v>0</v>
      </c>
      <c r="S11" s="136">
        <f>Table14567[[#This Row],[Agevolazione]]*Table14567[[#This Row],[% agevolazioni in investimenti di cui linea di intervento 006
(50%)]]</f>
        <v>0</v>
      </c>
      <c r="T11" s="94">
        <v>0</v>
      </c>
    </row>
    <row r="12" spans="1:20">
      <c r="A12" s="135" t="s">
        <v>88</v>
      </c>
      <c r="B12" s="94">
        <v>0.7</v>
      </c>
      <c r="C12" s="94"/>
      <c r="D12" s="89" t="s">
        <v>144</v>
      </c>
      <c r="E12" s="144"/>
      <c r="F12" s="108">
        <v>1720</v>
      </c>
      <c r="G12" s="92">
        <v>43</v>
      </c>
      <c r="H12" s="92">
        <f>Table14567[[#This Row],[Costo standard (€/ora)]]*Table14567[[#This Row],['# Mesi persona]]*Table14567[[#This Row],[Ore/anno]]/12</f>
        <v>0</v>
      </c>
      <c r="I12" s="93">
        <f>Table14567[[#This Row],[Costo Personale (€)]]*0.15</f>
        <v>0</v>
      </c>
      <c r="J12" s="93">
        <f>Table14567[[#This Row],[Costo Personale (€)]]+Table14567[[#This Row],[Costi indiretti (15%)]]</f>
        <v>0</v>
      </c>
      <c r="K12" s="94">
        <v>0</v>
      </c>
      <c r="L12" s="94">
        <v>0.25</v>
      </c>
      <c r="M12" s="94">
        <v>0.25</v>
      </c>
      <c r="N12" s="94">
        <v>0.5</v>
      </c>
      <c r="O12" s="136">
        <f>Table14567[[#This Row],[Costo Totale del Personale (€)]]*(Table14567[[#This Row],[% intensità agevolazione]]+Table14567[[#This Row],[eventuale maggiorazione % intensità agevolazione]])</f>
        <v>0</v>
      </c>
      <c r="P12" s="136">
        <f>Table14567[[#This Row],[Agevolazione]]*Table14567[[#This Row],[% agovolazioni localizzate nelle Regioni del Mezzogiorno]]</f>
        <v>0</v>
      </c>
      <c r="Q12" s="136">
        <f>Table14567[[#This Row],[Agevolazione]]*Table14567[[#This Row],[% agevolazioni in investimenti di cui linea di intervento 022
(minimo 25%)]]</f>
        <v>0</v>
      </c>
      <c r="R12" s="136">
        <f>Table14567[[#This Row],[Agevolazione]]*Table14567[[#This Row],[% agevolazioni in investimenti di cui linea di intervento 023
(minimo 25%)]]</f>
        <v>0</v>
      </c>
      <c r="S12" s="136">
        <f>Table14567[[#This Row],[Agevolazione]]*Table14567[[#This Row],[% agevolazioni in investimenti di cui linea di intervento 006
(50%)]]</f>
        <v>0</v>
      </c>
      <c r="T12" s="94">
        <v>0</v>
      </c>
    </row>
    <row r="13" spans="1:20" ht="16.5" thickBot="1">
      <c r="A13" s="135" t="s">
        <v>88</v>
      </c>
      <c r="B13" s="94">
        <v>0.7</v>
      </c>
      <c r="C13" s="94"/>
      <c r="D13" s="89" t="s">
        <v>145</v>
      </c>
      <c r="E13" s="145"/>
      <c r="F13" s="108">
        <v>1720</v>
      </c>
      <c r="G13" s="92">
        <v>27</v>
      </c>
      <c r="H13" s="92">
        <f>Table14567[[#This Row],[Costo standard (€/ora)]]*Table14567[[#This Row],['# Mesi persona]]*Table14567[[#This Row],[Ore/anno]]/12</f>
        <v>0</v>
      </c>
      <c r="I13" s="93">
        <f>Table14567[[#This Row],[Costo Personale (€)]]*0.15</f>
        <v>0</v>
      </c>
      <c r="J13" s="93">
        <f>Table14567[[#This Row],[Costo Personale (€)]]+Table14567[[#This Row],[Costi indiretti (15%)]]</f>
        <v>0</v>
      </c>
      <c r="K13" s="94">
        <v>0</v>
      </c>
      <c r="L13" s="94">
        <v>0.25</v>
      </c>
      <c r="M13" s="94">
        <v>0.25</v>
      </c>
      <c r="N13" s="94">
        <v>0.5</v>
      </c>
      <c r="O13" s="136">
        <f>Table14567[[#This Row],[Costo Totale del Personale (€)]]*(Table14567[[#This Row],[% intensità agevolazione]]+Table14567[[#This Row],[eventuale maggiorazione % intensità agevolazione]])</f>
        <v>0</v>
      </c>
      <c r="P13" s="136">
        <f>Table14567[[#This Row],[Agevolazione]]*Table14567[[#This Row],[% agovolazioni localizzate nelle Regioni del Mezzogiorno]]</f>
        <v>0</v>
      </c>
      <c r="Q13" s="136">
        <f>Table14567[[#This Row],[Agevolazione]]*Table14567[[#This Row],[% agevolazioni in investimenti di cui linea di intervento 022
(minimo 25%)]]</f>
        <v>0</v>
      </c>
      <c r="R13" s="136">
        <f>Table14567[[#This Row],[Agevolazione]]*Table14567[[#This Row],[% agevolazioni in investimenti di cui linea di intervento 023
(minimo 25%)]]</f>
        <v>0</v>
      </c>
      <c r="S13" s="136">
        <f>Table14567[[#This Row],[Agevolazione]]*Table14567[[#This Row],[% agevolazioni in investimenti di cui linea di intervento 006
(50%)]]</f>
        <v>0</v>
      </c>
      <c r="T13" s="94">
        <v>0</v>
      </c>
    </row>
    <row r="14" spans="1:20">
      <c r="A14" s="90"/>
      <c r="B14" s="90"/>
      <c r="E14" s="139"/>
      <c r="F14" s="138"/>
      <c r="I14" s="139" t="s">
        <v>155</v>
      </c>
      <c r="J14" s="138">
        <f>SUM(J2:J13)</f>
        <v>0</v>
      </c>
      <c r="N14" s="139" t="s">
        <v>89</v>
      </c>
      <c r="O14" s="138">
        <f>SUM(O2:O13)</f>
        <v>0</v>
      </c>
      <c r="P14" s="138">
        <f>SUM(P2:P13)</f>
        <v>0</v>
      </c>
      <c r="Q14" s="138">
        <f>SUM(Q2:Q13)</f>
        <v>0</v>
      </c>
      <c r="R14" s="138">
        <f>SUM(R2:R13)</f>
        <v>0</v>
      </c>
      <c r="S14" s="138">
        <f>SUM(S2:S13)</f>
        <v>0</v>
      </c>
    </row>
    <row r="16" spans="1:20">
      <c r="I16" s="140" t="s">
        <v>85</v>
      </c>
      <c r="J16" s="141">
        <f>J2+J3+J4</f>
        <v>0</v>
      </c>
      <c r="N16" s="140" t="s">
        <v>85</v>
      </c>
      <c r="O16" s="141">
        <f>O2+O3+O4</f>
        <v>0</v>
      </c>
      <c r="P16" s="141">
        <f>P2+P3+P4</f>
        <v>0</v>
      </c>
      <c r="Q16" s="141">
        <f>Q2+Q3+Q4</f>
        <v>0</v>
      </c>
      <c r="R16" s="141">
        <f>R2+R3+R4</f>
        <v>0</v>
      </c>
      <c r="S16" s="141">
        <f>S2+S3+S4</f>
        <v>0</v>
      </c>
    </row>
    <row r="17" spans="1:20">
      <c r="I17" s="140" t="s">
        <v>86</v>
      </c>
      <c r="J17" s="141">
        <f>J5+J6+J7</f>
        <v>0</v>
      </c>
      <c r="N17" s="140" t="s">
        <v>86</v>
      </c>
      <c r="O17" s="141">
        <f>O5+O6+O7</f>
        <v>0</v>
      </c>
      <c r="P17" s="141">
        <f>P5+P6+P7</f>
        <v>0</v>
      </c>
      <c r="Q17" s="141">
        <f>Q5+Q6+Q7</f>
        <v>0</v>
      </c>
      <c r="R17" s="141">
        <f>R5+R6+R7</f>
        <v>0</v>
      </c>
      <c r="S17" s="141">
        <f>S5+S6+S7</f>
        <v>0</v>
      </c>
    </row>
    <row r="18" spans="1:20">
      <c r="I18" s="140" t="s">
        <v>87</v>
      </c>
      <c r="J18" s="141">
        <f>J8+J9+J10</f>
        <v>0</v>
      </c>
      <c r="N18" s="140" t="s">
        <v>87</v>
      </c>
      <c r="O18" s="141">
        <f>O8+O9+O10</f>
        <v>0</v>
      </c>
      <c r="P18" s="141">
        <f>P8+P9+P10</f>
        <v>0</v>
      </c>
      <c r="Q18" s="141">
        <f>Q8+Q9+Q10</f>
        <v>0</v>
      </c>
      <c r="R18" s="141">
        <f>R8+R9+R10</f>
        <v>0</v>
      </c>
      <c r="S18" s="141">
        <f>S8+S9+S10</f>
        <v>0</v>
      </c>
    </row>
    <row r="19" spans="1:20">
      <c r="I19" s="140" t="s">
        <v>88</v>
      </c>
      <c r="J19" s="141">
        <f>J11+J12+J13</f>
        <v>0</v>
      </c>
      <c r="N19" s="140" t="s">
        <v>88</v>
      </c>
      <c r="O19" s="141">
        <f>O11+O12+O13</f>
        <v>0</v>
      </c>
      <c r="P19" s="141">
        <f>P11+P12+P13</f>
        <v>0</v>
      </c>
      <c r="Q19" s="141">
        <f>Q11+Q12+Q13</f>
        <v>0</v>
      </c>
      <c r="R19" s="141">
        <f>R11+R12+R13</f>
        <v>0</v>
      </c>
      <c r="S19" s="141">
        <f>S11+S12+S13</f>
        <v>0</v>
      </c>
    </row>
    <row r="21" spans="1:20" ht="75">
      <c r="A21" s="129" t="s">
        <v>148</v>
      </c>
      <c r="B21" s="129" t="s">
        <v>149</v>
      </c>
      <c r="C21" s="129" t="s">
        <v>150</v>
      </c>
      <c r="G21" s="128" t="s">
        <v>113</v>
      </c>
      <c r="H21" s="128" t="s">
        <v>114</v>
      </c>
      <c r="I21" s="128" t="s">
        <v>132</v>
      </c>
      <c r="J21" s="128" t="s">
        <v>133</v>
      </c>
      <c r="K21" s="129" t="s">
        <v>147</v>
      </c>
      <c r="L21" s="129" t="s">
        <v>137</v>
      </c>
      <c r="M21" s="129" t="s">
        <v>138</v>
      </c>
      <c r="N21" s="130" t="s">
        <v>139</v>
      </c>
      <c r="O21" s="130" t="s">
        <v>151</v>
      </c>
      <c r="P21" s="130" t="s">
        <v>152</v>
      </c>
      <c r="Q21" s="130" t="s">
        <v>159</v>
      </c>
      <c r="R21" s="130" t="s">
        <v>160</v>
      </c>
      <c r="S21" s="130" t="s">
        <v>161</v>
      </c>
    </row>
    <row r="22" spans="1:20">
      <c r="A22" s="132" t="s">
        <v>85</v>
      </c>
      <c r="B22" s="132">
        <v>1</v>
      </c>
      <c r="C22" s="132"/>
      <c r="G22" s="131">
        <v>0</v>
      </c>
      <c r="H22" s="131">
        <v>0</v>
      </c>
      <c r="I22" s="131">
        <v>0</v>
      </c>
      <c r="J22" s="131">
        <f>SUM(G22:I22)</f>
        <v>0</v>
      </c>
      <c r="K22" s="132">
        <v>0</v>
      </c>
      <c r="L22" s="132">
        <v>0.25</v>
      </c>
      <c r="M22" s="132">
        <v>0.25</v>
      </c>
      <c r="N22" s="132">
        <v>0.5</v>
      </c>
      <c r="O22" s="137">
        <f>J22*(B22+C22)</f>
        <v>0</v>
      </c>
      <c r="P22" s="137">
        <f>O22*K22</f>
        <v>0</v>
      </c>
      <c r="Q22" s="137">
        <f>O22*L22</f>
        <v>0</v>
      </c>
      <c r="R22" s="137">
        <f>O22*M22</f>
        <v>0</v>
      </c>
      <c r="S22" s="137">
        <f>O22*N22</f>
        <v>0</v>
      </c>
      <c r="T22" s="134"/>
    </row>
    <row r="23" spans="1:20">
      <c r="A23" s="132" t="s">
        <v>86</v>
      </c>
      <c r="B23" s="132">
        <v>0.7</v>
      </c>
      <c r="C23" s="132">
        <v>0.1</v>
      </c>
      <c r="G23" s="131">
        <v>0</v>
      </c>
      <c r="H23" s="131">
        <v>0</v>
      </c>
      <c r="I23" s="131">
        <v>0</v>
      </c>
      <c r="J23" s="131">
        <f t="shared" ref="J23:J25" si="0">SUM(G23:I23)</f>
        <v>0</v>
      </c>
      <c r="K23" s="132">
        <v>0</v>
      </c>
      <c r="L23" s="132">
        <v>0.25</v>
      </c>
      <c r="M23" s="132">
        <v>0.25</v>
      </c>
      <c r="N23" s="132">
        <v>0.5</v>
      </c>
      <c r="O23" s="137">
        <f>J23*(B23+C23)</f>
        <v>0</v>
      </c>
      <c r="P23" s="137">
        <f>O23*K23</f>
        <v>0</v>
      </c>
      <c r="Q23" s="137">
        <f t="shared" ref="Q23:Q25" si="1">O23*L23</f>
        <v>0</v>
      </c>
      <c r="R23" s="137">
        <f t="shared" ref="R23:R25" si="2">O23*M23</f>
        <v>0</v>
      </c>
      <c r="S23" s="137">
        <f t="shared" ref="S23:S25" si="3">O23*N23</f>
        <v>0</v>
      </c>
      <c r="T23" s="134"/>
    </row>
    <row r="24" spans="1:20">
      <c r="A24" s="132" t="s">
        <v>87</v>
      </c>
      <c r="B24" s="132">
        <v>0.45</v>
      </c>
      <c r="C24" s="132">
        <v>0.15</v>
      </c>
      <c r="G24" s="131">
        <v>0</v>
      </c>
      <c r="H24" s="131">
        <v>0</v>
      </c>
      <c r="I24" s="131">
        <v>0</v>
      </c>
      <c r="J24" s="131">
        <f t="shared" si="0"/>
        <v>0</v>
      </c>
      <c r="K24" s="132">
        <v>0</v>
      </c>
      <c r="L24" s="132">
        <v>0.25</v>
      </c>
      <c r="M24" s="132">
        <v>0.25</v>
      </c>
      <c r="N24" s="132">
        <v>0.5</v>
      </c>
      <c r="O24" s="137">
        <f>J24*(B24+C24)</f>
        <v>0</v>
      </c>
      <c r="P24" s="137">
        <f>O24*K24</f>
        <v>0</v>
      </c>
      <c r="Q24" s="137">
        <f t="shared" si="1"/>
        <v>0</v>
      </c>
      <c r="R24" s="137">
        <f t="shared" si="2"/>
        <v>0</v>
      </c>
      <c r="S24" s="137">
        <f t="shared" si="3"/>
        <v>0</v>
      </c>
      <c r="T24" s="134"/>
    </row>
    <row r="25" spans="1:20">
      <c r="A25" s="152" t="s">
        <v>88</v>
      </c>
      <c r="B25" s="133">
        <v>0.7</v>
      </c>
      <c r="C25" s="133"/>
      <c r="G25" s="151">
        <v>0</v>
      </c>
      <c r="H25" s="151">
        <v>0</v>
      </c>
      <c r="I25" s="151">
        <v>0</v>
      </c>
      <c r="J25" s="151">
        <f t="shared" si="0"/>
        <v>0</v>
      </c>
      <c r="K25" s="133">
        <v>0</v>
      </c>
      <c r="L25" s="133">
        <v>0.25</v>
      </c>
      <c r="M25" s="133">
        <v>0.25</v>
      </c>
      <c r="N25" s="133">
        <v>0.5</v>
      </c>
      <c r="O25" s="151">
        <f>J25*(B25+C25)</f>
        <v>0</v>
      </c>
      <c r="P25" s="151">
        <f>O25*K25</f>
        <v>0</v>
      </c>
      <c r="Q25" s="151">
        <f t="shared" si="1"/>
        <v>0</v>
      </c>
      <c r="R25" s="151">
        <f t="shared" si="2"/>
        <v>0</v>
      </c>
      <c r="S25" s="151">
        <f t="shared" si="3"/>
        <v>0</v>
      </c>
    </row>
    <row r="26" spans="1:20">
      <c r="I26" s="139" t="s">
        <v>155</v>
      </c>
      <c r="J26" s="138">
        <f>SUM(J22:J25)</f>
        <v>0</v>
      </c>
      <c r="N26" s="139" t="s">
        <v>89</v>
      </c>
      <c r="O26" s="138">
        <f>SUM(O22:O25)</f>
        <v>0</v>
      </c>
      <c r="P26" s="138">
        <f>SUM(P22:P25)</f>
        <v>0</v>
      </c>
      <c r="Q26" s="138">
        <f>SUM(Q22:Q25)</f>
        <v>0</v>
      </c>
      <c r="R26" s="138">
        <f>SUM(R22:R25)</f>
        <v>0</v>
      </c>
      <c r="S26" s="138">
        <f>SUM(S22:S25)</f>
        <v>0</v>
      </c>
    </row>
    <row r="28" spans="1:20">
      <c r="H28" t="s">
        <v>162</v>
      </c>
      <c r="M28" t="s">
        <v>164</v>
      </c>
    </row>
    <row r="29" spans="1:20">
      <c r="I29" s="140" t="s">
        <v>85</v>
      </c>
      <c r="J29" s="141">
        <f>J22+J16</f>
        <v>0</v>
      </c>
      <c r="N29" s="140" t="s">
        <v>85</v>
      </c>
      <c r="O29" s="141">
        <f t="shared" ref="O29:S32" si="4">O22+O16</f>
        <v>0</v>
      </c>
      <c r="P29" s="141">
        <f t="shared" si="4"/>
        <v>0</v>
      </c>
      <c r="Q29" s="141">
        <f t="shared" si="4"/>
        <v>0</v>
      </c>
      <c r="R29" s="141">
        <f t="shared" si="4"/>
        <v>0</v>
      </c>
      <c r="S29" s="141">
        <f t="shared" si="4"/>
        <v>0</v>
      </c>
    </row>
    <row r="30" spans="1:20">
      <c r="I30" s="140" t="s">
        <v>86</v>
      </c>
      <c r="J30" s="141">
        <f>J23+J17</f>
        <v>0</v>
      </c>
      <c r="N30" s="140" t="s">
        <v>86</v>
      </c>
      <c r="O30" s="141">
        <f t="shared" si="4"/>
        <v>0</v>
      </c>
      <c r="P30" s="141">
        <f t="shared" si="4"/>
        <v>0</v>
      </c>
      <c r="Q30" s="141">
        <f t="shared" si="4"/>
        <v>0</v>
      </c>
      <c r="R30" s="141">
        <f t="shared" si="4"/>
        <v>0</v>
      </c>
      <c r="S30" s="141">
        <f t="shared" si="4"/>
        <v>0</v>
      </c>
    </row>
    <row r="31" spans="1:20">
      <c r="I31" s="140" t="s">
        <v>87</v>
      </c>
      <c r="J31" s="141">
        <f>J24+J18</f>
        <v>0</v>
      </c>
      <c r="N31" s="140" t="s">
        <v>87</v>
      </c>
      <c r="O31" s="141">
        <f t="shared" si="4"/>
        <v>0</v>
      </c>
      <c r="P31" s="141">
        <f t="shared" si="4"/>
        <v>0</v>
      </c>
      <c r="Q31" s="141">
        <f t="shared" si="4"/>
        <v>0</v>
      </c>
      <c r="R31" s="141">
        <f t="shared" si="4"/>
        <v>0</v>
      </c>
      <c r="S31" s="141">
        <f t="shared" si="4"/>
        <v>0</v>
      </c>
    </row>
    <row r="32" spans="1:20">
      <c r="I32" s="140" t="s">
        <v>88</v>
      </c>
      <c r="J32" s="141">
        <f>J25+J19</f>
        <v>0</v>
      </c>
      <c r="N32" s="140" t="s">
        <v>88</v>
      </c>
      <c r="O32" s="141">
        <f t="shared" si="4"/>
        <v>0</v>
      </c>
      <c r="P32" s="141">
        <f t="shared" si="4"/>
        <v>0</v>
      </c>
      <c r="Q32" s="141">
        <f t="shared" si="4"/>
        <v>0</v>
      </c>
      <c r="R32" s="141">
        <f t="shared" si="4"/>
        <v>0</v>
      </c>
      <c r="S32" s="141">
        <f t="shared" si="4"/>
        <v>0</v>
      </c>
    </row>
    <row r="34" spans="7:38">
      <c r="I34" s="139" t="s">
        <v>155</v>
      </c>
      <c r="J34" s="138">
        <f>SUM(J29:J33)</f>
        <v>0</v>
      </c>
      <c r="N34" s="139" t="s">
        <v>89</v>
      </c>
      <c r="O34" s="138">
        <f>SUM(O29:O33)</f>
        <v>0</v>
      </c>
      <c r="P34" s="138">
        <f>SUM(P29:P33)</f>
        <v>0</v>
      </c>
      <c r="Q34" s="138">
        <f>SUM(Q29:Q33)</f>
        <v>0</v>
      </c>
      <c r="R34" s="138">
        <f>SUM(R29:R33)</f>
        <v>0</v>
      </c>
      <c r="S34" s="138">
        <f>SUM(S29:S33)</f>
        <v>0</v>
      </c>
    </row>
    <row r="35" spans="7:38">
      <c r="I35" s="142" t="s">
        <v>163</v>
      </c>
      <c r="J35" s="138">
        <f>J26+J14</f>
        <v>0</v>
      </c>
    </row>
    <row r="37" spans="7:38">
      <c r="G37" s="162" t="s">
        <v>85</v>
      </c>
      <c r="H37" s="162"/>
      <c r="I37" s="162"/>
      <c r="J37" s="162"/>
      <c r="K37" s="162"/>
      <c r="L37" s="162"/>
      <c r="M37" s="162" t="s">
        <v>86</v>
      </c>
      <c r="N37" s="162"/>
      <c r="O37" s="162"/>
      <c r="P37" s="162"/>
      <c r="Q37" s="162"/>
      <c r="R37" s="162"/>
      <c r="S37" s="162"/>
      <c r="T37" s="162" t="s">
        <v>87</v>
      </c>
      <c r="U37" s="162"/>
      <c r="V37" s="162"/>
      <c r="W37" s="162"/>
      <c r="X37" s="162"/>
      <c r="Y37" s="162"/>
      <c r="Z37" s="162"/>
      <c r="AA37" s="162" t="s">
        <v>88</v>
      </c>
      <c r="AB37" s="162"/>
      <c r="AC37" s="162"/>
      <c r="AD37" s="162"/>
      <c r="AE37" s="162"/>
      <c r="AF37" s="162"/>
      <c r="AG37" s="161" t="s">
        <v>89</v>
      </c>
      <c r="AH37" s="161"/>
      <c r="AI37" s="161"/>
      <c r="AJ37" s="161"/>
      <c r="AK37" s="161"/>
      <c r="AL37" s="161"/>
    </row>
    <row r="38" spans="7:38" ht="105">
      <c r="G38" s="111" t="s">
        <v>90</v>
      </c>
      <c r="H38" s="112" t="s">
        <v>109</v>
      </c>
      <c r="I38" s="111" t="s">
        <v>91</v>
      </c>
      <c r="J38" s="111" t="s">
        <v>92</v>
      </c>
      <c r="K38" s="111" t="s">
        <v>93</v>
      </c>
      <c r="L38" s="111" t="s">
        <v>94</v>
      </c>
      <c r="M38" s="111" t="s">
        <v>90</v>
      </c>
      <c r="N38" s="112" t="s">
        <v>154</v>
      </c>
      <c r="O38" s="111" t="s">
        <v>91</v>
      </c>
      <c r="P38" s="111" t="s">
        <v>92</v>
      </c>
      <c r="Q38" s="111" t="s">
        <v>93</v>
      </c>
      <c r="R38" s="111" t="s">
        <v>94</v>
      </c>
      <c r="S38" s="111" t="s">
        <v>95</v>
      </c>
      <c r="T38" s="111" t="s">
        <v>90</v>
      </c>
      <c r="U38" s="112" t="s">
        <v>154</v>
      </c>
      <c r="V38" s="111" t="s">
        <v>91</v>
      </c>
      <c r="W38" s="111" t="s">
        <v>92</v>
      </c>
      <c r="X38" s="111" t="s">
        <v>93</v>
      </c>
      <c r="Y38" s="111" t="s">
        <v>94</v>
      </c>
      <c r="Z38" s="111" t="s">
        <v>95</v>
      </c>
      <c r="AA38" s="111" t="s">
        <v>90</v>
      </c>
      <c r="AB38" s="112" t="s">
        <v>109</v>
      </c>
      <c r="AC38" s="111" t="s">
        <v>91</v>
      </c>
      <c r="AD38" s="111" t="s">
        <v>92</v>
      </c>
      <c r="AE38" s="111" t="s">
        <v>93</v>
      </c>
      <c r="AF38" s="111" t="s">
        <v>94</v>
      </c>
      <c r="AG38" s="118" t="s">
        <v>96</v>
      </c>
      <c r="AH38" s="118" t="s">
        <v>110</v>
      </c>
      <c r="AI38" s="118" t="s">
        <v>91</v>
      </c>
      <c r="AJ38" s="118" t="s">
        <v>92</v>
      </c>
      <c r="AK38" s="118" t="s">
        <v>93</v>
      </c>
      <c r="AL38" s="118" t="s">
        <v>94</v>
      </c>
    </row>
    <row r="39" spans="7:38">
      <c r="G39" s="150">
        <f>J29</f>
        <v>0</v>
      </c>
      <c r="H39" s="158">
        <f>B22</f>
        <v>1</v>
      </c>
      <c r="I39" s="150">
        <f>Q29</f>
        <v>0</v>
      </c>
      <c r="J39" s="150">
        <f>R29</f>
        <v>0</v>
      </c>
      <c r="K39" s="150">
        <f>S29</f>
        <v>0</v>
      </c>
      <c r="L39" s="150">
        <f>P29</f>
        <v>0</v>
      </c>
      <c r="M39" s="150">
        <f>J30</f>
        <v>0</v>
      </c>
      <c r="N39" s="158">
        <f>B23+C23</f>
        <v>0.79999999999999993</v>
      </c>
      <c r="O39" s="150">
        <f>Q30</f>
        <v>0</v>
      </c>
      <c r="P39" s="150">
        <f>R30</f>
        <v>0</v>
      </c>
      <c r="Q39" s="150">
        <f>S30</f>
        <v>0</v>
      </c>
      <c r="R39" s="150">
        <f>P30</f>
        <v>0</v>
      </c>
      <c r="S39" s="159"/>
      <c r="T39" s="150">
        <f>J31</f>
        <v>0</v>
      </c>
      <c r="U39" s="158">
        <f>B24+C24</f>
        <v>0.6</v>
      </c>
      <c r="V39" s="150">
        <f>Q31</f>
        <v>0</v>
      </c>
      <c r="W39" s="150">
        <f>R31</f>
        <v>0</v>
      </c>
      <c r="X39" s="150">
        <f>S31</f>
        <v>0</v>
      </c>
      <c r="Y39" s="150">
        <f>P31</f>
        <v>0</v>
      </c>
      <c r="Z39" s="159"/>
      <c r="AA39" s="150">
        <f>J32</f>
        <v>0</v>
      </c>
      <c r="AB39" s="158">
        <f>B25</f>
        <v>0.7</v>
      </c>
      <c r="AC39" s="150">
        <f>Q32</f>
        <v>0</v>
      </c>
      <c r="AD39" s="150">
        <f>R32</f>
        <v>0</v>
      </c>
      <c r="AE39" s="150">
        <f>S32</f>
        <v>0</v>
      </c>
      <c r="AF39" s="150">
        <f>T32</f>
        <v>0</v>
      </c>
      <c r="AG39" s="150">
        <f>G39+M39+T39+AA39</f>
        <v>0</v>
      </c>
      <c r="AH39" s="150">
        <f>G39*H39+M39*N39+T39*U39+AA39*AB39</f>
        <v>0</v>
      </c>
      <c r="AI39" s="150">
        <f>I39+O39+V39+AC39</f>
        <v>0</v>
      </c>
      <c r="AJ39" s="150">
        <f>J39+P39+W39+AD39</f>
        <v>0</v>
      </c>
      <c r="AK39" s="150">
        <f>K39+Q39+X39+AE39</f>
        <v>0</v>
      </c>
      <c r="AL39" s="150">
        <f>L39+R39+Y39+AF39</f>
        <v>0</v>
      </c>
    </row>
  </sheetData>
  <mergeCells count="5">
    <mergeCell ref="G37:L37"/>
    <mergeCell ref="M37:S37"/>
    <mergeCell ref="T37:Z37"/>
    <mergeCell ref="AA37:AF37"/>
    <mergeCell ref="AG37:AL37"/>
  </mergeCells>
  <dataValidations count="1">
    <dataValidation type="decimal" allowBlank="1" showInputMessage="1" showErrorMessage="1" sqref="U37 N37 G37:G38 H37 I37:M38 O37:R38 T37:T38 V37:Y38 AA37:AA38 AB37 AC37:AG38 AH37 AI37:AL38" xr:uid="{1EF0809A-95E2-4DE1-8CDC-0F993586931E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L39"/>
  <sheetViews>
    <sheetView zoomScale="80" zoomScaleNormal="80" workbookViewId="0">
      <selection activeCell="G12" sqref="G12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11.375" customWidth="1"/>
    <col min="5" max="5" width="9" style="88" customWidth="1"/>
    <col min="6" max="6" width="6.75" style="88" customWidth="1"/>
    <col min="7" max="10" width="14.75" customWidth="1"/>
    <col min="11" max="11" width="17.25" customWidth="1"/>
    <col min="12" max="19" width="14.7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125" customWidth="1"/>
    <col min="26" max="26" width="14.75" customWidth="1"/>
    <col min="27" max="27" width="13.75" customWidth="1"/>
    <col min="28" max="28" width="17.5" customWidth="1"/>
    <col min="29" max="29" width="16.125" customWidth="1"/>
    <col min="30" max="31" width="15.375" customWidth="1"/>
    <col min="32" max="32" width="14.75" customWidth="1"/>
    <col min="33" max="33" width="15.5" customWidth="1"/>
    <col min="34" max="34" width="14" customWidth="1"/>
    <col min="35" max="35" width="17.5" customWidth="1"/>
    <col min="36" max="36" width="18.25" customWidth="1"/>
    <col min="37" max="37" width="15.375" customWidth="1"/>
    <col min="38" max="38" width="16.75" customWidth="1"/>
    <col min="39" max="39" width="14.75" customWidth="1"/>
    <col min="40" max="40" width="13.75" customWidth="1"/>
    <col min="42" max="42" width="17.5" customWidth="1"/>
    <col min="43" max="43" width="8.25" customWidth="1"/>
    <col min="44" max="44" width="13.5" customWidth="1"/>
    <col min="45" max="45" width="14.125" customWidth="1"/>
    <col min="46" max="46" width="14.75" customWidth="1"/>
    <col min="47" max="47" width="13.75" customWidth="1"/>
    <col min="48" max="48" width="17.5" customWidth="1"/>
    <col min="49" max="49" width="15.25" customWidth="1"/>
    <col min="50" max="50" width="13.5" customWidth="1"/>
    <col min="51" max="51" width="14.125" customWidth="1"/>
    <col min="52" max="52" width="14.75" customWidth="1"/>
    <col min="53" max="53" width="13.75" customWidth="1"/>
  </cols>
  <sheetData>
    <row r="1" spans="1:20" s="95" customFormat="1" ht="80.25" customHeight="1" thickBot="1">
      <c r="A1" s="126" t="s">
        <v>148</v>
      </c>
      <c r="B1" s="126" t="s">
        <v>149</v>
      </c>
      <c r="C1" s="126" t="s">
        <v>150</v>
      </c>
      <c r="D1" s="91" t="s">
        <v>142</v>
      </c>
      <c r="E1" s="91" t="s">
        <v>156</v>
      </c>
      <c r="F1" s="91" t="s">
        <v>157</v>
      </c>
      <c r="G1" s="91" t="s">
        <v>158</v>
      </c>
      <c r="H1" s="91" t="s">
        <v>111</v>
      </c>
      <c r="I1" s="91" t="s">
        <v>82</v>
      </c>
      <c r="J1" s="91" t="s">
        <v>112</v>
      </c>
      <c r="K1" s="126" t="s">
        <v>146</v>
      </c>
      <c r="L1" s="126" t="s">
        <v>134</v>
      </c>
      <c r="M1" s="126" t="s">
        <v>135</v>
      </c>
      <c r="N1" s="126" t="s">
        <v>136</v>
      </c>
      <c r="O1" s="126" t="s">
        <v>151</v>
      </c>
      <c r="P1" s="126" t="s">
        <v>152</v>
      </c>
      <c r="Q1" s="126" t="s">
        <v>159</v>
      </c>
      <c r="R1" s="126" t="s">
        <v>160</v>
      </c>
      <c r="S1" s="126" t="s">
        <v>161</v>
      </c>
      <c r="T1" s="91" t="s">
        <v>153</v>
      </c>
    </row>
    <row r="2" spans="1:20">
      <c r="A2" s="135" t="s">
        <v>85</v>
      </c>
      <c r="B2" s="94">
        <v>1</v>
      </c>
      <c r="C2" s="94"/>
      <c r="D2" s="89" t="s">
        <v>143</v>
      </c>
      <c r="E2" s="143"/>
      <c r="F2" s="108">
        <v>1720</v>
      </c>
      <c r="G2" s="92">
        <v>55</v>
      </c>
      <c r="H2" s="92">
        <f>Table145678[[#This Row],[Costo standard (€/ora)]]*Table145678[[#This Row],['# Mesi persona]]*Table145678[[#This Row],[Ore/anno]]/12</f>
        <v>0</v>
      </c>
      <c r="I2" s="93">
        <f>Table145678[[#This Row],[Costo Personale (€)]]*0.15</f>
        <v>0</v>
      </c>
      <c r="J2" s="93">
        <f>Table145678[[#This Row],[Costo Personale (€)]]+Table145678[[#This Row],[Costi indiretti (15%)]]</f>
        <v>0</v>
      </c>
      <c r="K2" s="94">
        <v>0</v>
      </c>
      <c r="L2" s="94">
        <v>0.25</v>
      </c>
      <c r="M2" s="94">
        <v>0.25</v>
      </c>
      <c r="N2" s="94">
        <v>0.5</v>
      </c>
      <c r="O2" s="136">
        <f>Table145678[[#This Row],[Costo Totale del Personale (€)]]*(Table145678[[#This Row],[% intensità agevolazione]]+Table145678[[#This Row],[eventuale maggiorazione % intensità agevolazione]])</f>
        <v>0</v>
      </c>
      <c r="P2" s="136">
        <f>Table145678[[#This Row],[Agevolazione]]*Table145678[[#This Row],[% agovolazioni localizzate nelle Regioni del Mezzogiorno]]</f>
        <v>0</v>
      </c>
      <c r="Q2" s="136">
        <f>Table145678[[#This Row],[Agevolazione]]*Table145678[[#This Row],[% agevolazioni in investimenti di cui linea di intervento 022
(minimo 25%)]]</f>
        <v>0</v>
      </c>
      <c r="R2" s="136">
        <f>Table145678[[#This Row],[Agevolazione]]*Table145678[[#This Row],[% agevolazioni in investimenti di cui linea di intervento 023
(minimo 25%)]]</f>
        <v>0</v>
      </c>
      <c r="S2" s="136">
        <f>Table145678[[#This Row],[Agevolazione]]*Table145678[[#This Row],[% agevolazioni in investimenti di cui linea di intervento 006
(50%)]]</f>
        <v>0</v>
      </c>
      <c r="T2" s="94">
        <v>0</v>
      </c>
    </row>
    <row r="3" spans="1:20">
      <c r="A3" s="135" t="s">
        <v>85</v>
      </c>
      <c r="B3" s="94">
        <v>1</v>
      </c>
      <c r="C3" s="94"/>
      <c r="D3" s="89" t="s">
        <v>144</v>
      </c>
      <c r="E3" s="144"/>
      <c r="F3" s="108">
        <v>1720</v>
      </c>
      <c r="G3" s="92">
        <v>33</v>
      </c>
      <c r="H3" s="92">
        <f>Table145678[[#This Row],[Costo standard (€/ora)]]*Table145678[[#This Row],['# Mesi persona]]*Table145678[[#This Row],[Ore/anno]]/12</f>
        <v>0</v>
      </c>
      <c r="I3" s="93">
        <f>Table145678[[#This Row],[Costo Personale (€)]]*0.15</f>
        <v>0</v>
      </c>
      <c r="J3" s="93">
        <f>Table145678[[#This Row],[Costo Personale (€)]]+Table145678[[#This Row],[Costi indiretti (15%)]]</f>
        <v>0</v>
      </c>
      <c r="K3" s="94">
        <v>0</v>
      </c>
      <c r="L3" s="94">
        <v>0.25</v>
      </c>
      <c r="M3" s="94">
        <v>0.25</v>
      </c>
      <c r="N3" s="94">
        <v>0.5</v>
      </c>
      <c r="O3" s="136">
        <f>Table145678[[#This Row],[Costo Totale del Personale (€)]]*(Table145678[[#This Row],[% intensità agevolazione]]+Table145678[[#This Row],[eventuale maggiorazione % intensità agevolazione]])</f>
        <v>0</v>
      </c>
      <c r="P3" s="136">
        <f>Table145678[[#This Row],[Agevolazione]]*Table145678[[#This Row],[% agovolazioni localizzate nelle Regioni del Mezzogiorno]]</f>
        <v>0</v>
      </c>
      <c r="Q3" s="136">
        <f>Table145678[[#This Row],[Agevolazione]]*Table145678[[#This Row],[% agevolazioni in investimenti di cui linea di intervento 022
(minimo 25%)]]</f>
        <v>0</v>
      </c>
      <c r="R3" s="136">
        <f>Table145678[[#This Row],[Agevolazione]]*Table145678[[#This Row],[% agevolazioni in investimenti di cui linea di intervento 023
(minimo 25%)]]</f>
        <v>0</v>
      </c>
      <c r="S3" s="136">
        <f>Table145678[[#This Row],[Agevolazione]]*Table145678[[#This Row],[% agevolazioni in investimenti di cui linea di intervento 006
(50%)]]</f>
        <v>0</v>
      </c>
      <c r="T3" s="94">
        <v>0</v>
      </c>
    </row>
    <row r="4" spans="1:20">
      <c r="A4" s="135" t="s">
        <v>85</v>
      </c>
      <c r="B4" s="94">
        <v>1</v>
      </c>
      <c r="C4" s="94"/>
      <c r="D4" s="89" t="s">
        <v>145</v>
      </c>
      <c r="E4" s="144"/>
      <c r="F4" s="108">
        <v>1720</v>
      </c>
      <c r="G4" s="92">
        <v>29</v>
      </c>
      <c r="H4" s="92">
        <f>Table145678[[#This Row],[Costo standard (€/ora)]]*Table145678[[#This Row],['# Mesi persona]]*Table145678[[#This Row],[Ore/anno]]/12</f>
        <v>0</v>
      </c>
      <c r="I4" s="93">
        <f>Table145678[[#This Row],[Costo Personale (€)]]*0.15</f>
        <v>0</v>
      </c>
      <c r="J4" s="93">
        <f>Table145678[[#This Row],[Costo Personale (€)]]+Table145678[[#This Row],[Costi indiretti (15%)]]</f>
        <v>0</v>
      </c>
      <c r="K4" s="94">
        <v>0</v>
      </c>
      <c r="L4" s="94">
        <v>0.25</v>
      </c>
      <c r="M4" s="94">
        <v>0.25</v>
      </c>
      <c r="N4" s="94">
        <v>0.5</v>
      </c>
      <c r="O4" s="136">
        <f>Table145678[[#This Row],[Costo Totale del Personale (€)]]*(Table145678[[#This Row],[% intensità agevolazione]]+Table145678[[#This Row],[eventuale maggiorazione % intensità agevolazione]])</f>
        <v>0</v>
      </c>
      <c r="P4" s="136">
        <f>Table145678[[#This Row],[Agevolazione]]*Table145678[[#This Row],[% agovolazioni localizzate nelle Regioni del Mezzogiorno]]</f>
        <v>0</v>
      </c>
      <c r="Q4" s="136">
        <f>Table145678[[#This Row],[Agevolazione]]*Table145678[[#This Row],[% agevolazioni in investimenti di cui linea di intervento 022
(minimo 25%)]]</f>
        <v>0</v>
      </c>
      <c r="R4" s="136">
        <f>Table145678[[#This Row],[Agevolazione]]*Table145678[[#This Row],[% agevolazioni in investimenti di cui linea di intervento 023
(minimo 25%)]]</f>
        <v>0</v>
      </c>
      <c r="S4" s="136">
        <f>Table145678[[#This Row],[Agevolazione]]*Table145678[[#This Row],[% agevolazioni in investimenti di cui linea di intervento 006
(50%)]]</f>
        <v>0</v>
      </c>
      <c r="T4" s="94">
        <v>0</v>
      </c>
    </row>
    <row r="5" spans="1:20">
      <c r="A5" s="135" t="s">
        <v>86</v>
      </c>
      <c r="B5" s="94">
        <v>1</v>
      </c>
      <c r="C5" s="94"/>
      <c r="D5" s="89" t="s">
        <v>143</v>
      </c>
      <c r="E5" s="144"/>
      <c r="F5" s="108">
        <v>1720</v>
      </c>
      <c r="G5" s="92">
        <v>55</v>
      </c>
      <c r="H5" s="92">
        <f>Table145678[[#This Row],[Costo standard (€/ora)]]*Table145678[[#This Row],['# Mesi persona]]*Table145678[[#This Row],[Ore/anno]]/12</f>
        <v>0</v>
      </c>
      <c r="I5" s="93">
        <f>Table145678[[#This Row],[Costo Personale (€)]]*0.15</f>
        <v>0</v>
      </c>
      <c r="J5" s="93">
        <f>Table145678[[#This Row],[Costo Personale (€)]]+Table145678[[#This Row],[Costi indiretti (15%)]]</f>
        <v>0</v>
      </c>
      <c r="K5" s="94">
        <v>0</v>
      </c>
      <c r="L5" s="94">
        <v>0.25</v>
      </c>
      <c r="M5" s="94">
        <v>0.25</v>
      </c>
      <c r="N5" s="94">
        <v>0.5</v>
      </c>
      <c r="O5" s="136">
        <f>Table145678[[#This Row],[Costo Totale del Personale (€)]]*(Table145678[[#This Row],[% intensità agevolazione]]+Table145678[[#This Row],[eventuale maggiorazione % intensità agevolazione]])</f>
        <v>0</v>
      </c>
      <c r="P5" s="136">
        <f>Table145678[[#This Row],[Agevolazione]]*Table145678[[#This Row],[% agovolazioni localizzate nelle Regioni del Mezzogiorno]]</f>
        <v>0</v>
      </c>
      <c r="Q5" s="136">
        <f>Table145678[[#This Row],[Agevolazione]]*Table145678[[#This Row],[% agevolazioni in investimenti di cui linea di intervento 022
(minimo 25%)]]</f>
        <v>0</v>
      </c>
      <c r="R5" s="136">
        <f>Table145678[[#This Row],[Agevolazione]]*Table145678[[#This Row],[% agevolazioni in investimenti di cui linea di intervento 023
(minimo 25%)]]</f>
        <v>0</v>
      </c>
      <c r="S5" s="136">
        <f>Table145678[[#This Row],[Agevolazione]]*Table145678[[#This Row],[% agevolazioni in investimenti di cui linea di intervento 006
(50%)]]</f>
        <v>0</v>
      </c>
      <c r="T5" s="94">
        <v>0</v>
      </c>
    </row>
    <row r="6" spans="1:20">
      <c r="A6" s="135" t="s">
        <v>86</v>
      </c>
      <c r="B6" s="94">
        <v>1</v>
      </c>
      <c r="C6" s="94"/>
      <c r="D6" s="89" t="s">
        <v>144</v>
      </c>
      <c r="E6" s="144"/>
      <c r="F6" s="108">
        <v>1720</v>
      </c>
      <c r="G6" s="92">
        <v>33</v>
      </c>
      <c r="H6" s="92">
        <f>Table145678[[#This Row],[Costo standard (€/ora)]]*Table145678[[#This Row],['# Mesi persona]]*Table145678[[#This Row],[Ore/anno]]/12</f>
        <v>0</v>
      </c>
      <c r="I6" s="93">
        <f>Table145678[[#This Row],[Costo Personale (€)]]*0.15</f>
        <v>0</v>
      </c>
      <c r="J6" s="93">
        <f>Table145678[[#This Row],[Costo Personale (€)]]+Table145678[[#This Row],[Costi indiretti (15%)]]</f>
        <v>0</v>
      </c>
      <c r="K6" s="94">
        <v>0</v>
      </c>
      <c r="L6" s="94">
        <v>0.25</v>
      </c>
      <c r="M6" s="94">
        <v>0.25</v>
      </c>
      <c r="N6" s="94">
        <v>0.5</v>
      </c>
      <c r="O6" s="136">
        <f>Table145678[[#This Row],[Costo Totale del Personale (€)]]*(Table145678[[#This Row],[% intensità agevolazione]]+Table145678[[#This Row],[eventuale maggiorazione % intensità agevolazione]])</f>
        <v>0</v>
      </c>
      <c r="P6" s="136">
        <f>Table145678[[#This Row],[Agevolazione]]*Table145678[[#This Row],[% agovolazioni localizzate nelle Regioni del Mezzogiorno]]</f>
        <v>0</v>
      </c>
      <c r="Q6" s="136">
        <f>Table145678[[#This Row],[Agevolazione]]*Table145678[[#This Row],[% agevolazioni in investimenti di cui linea di intervento 022
(minimo 25%)]]</f>
        <v>0</v>
      </c>
      <c r="R6" s="136">
        <f>Table145678[[#This Row],[Agevolazione]]*Table145678[[#This Row],[% agevolazioni in investimenti di cui linea di intervento 023
(minimo 25%)]]</f>
        <v>0</v>
      </c>
      <c r="S6" s="136">
        <f>Table145678[[#This Row],[Agevolazione]]*Table145678[[#This Row],[% agevolazioni in investimenti di cui linea di intervento 006
(50%)]]</f>
        <v>0</v>
      </c>
      <c r="T6" s="94">
        <v>0</v>
      </c>
    </row>
    <row r="7" spans="1:20">
      <c r="A7" s="135" t="s">
        <v>86</v>
      </c>
      <c r="B7" s="94">
        <v>1</v>
      </c>
      <c r="C7" s="94"/>
      <c r="D7" s="89" t="s">
        <v>145</v>
      </c>
      <c r="E7" s="144"/>
      <c r="F7" s="108">
        <v>1720</v>
      </c>
      <c r="G7" s="92">
        <v>29</v>
      </c>
      <c r="H7" s="92">
        <f>Table145678[[#This Row],[Costo standard (€/ora)]]*Table145678[[#This Row],['# Mesi persona]]*Table145678[[#This Row],[Ore/anno]]/12</f>
        <v>0</v>
      </c>
      <c r="I7" s="93">
        <f>Table145678[[#This Row],[Costo Personale (€)]]*0.15</f>
        <v>0</v>
      </c>
      <c r="J7" s="93">
        <f>Table145678[[#This Row],[Costo Personale (€)]]+Table145678[[#This Row],[Costi indiretti (15%)]]</f>
        <v>0</v>
      </c>
      <c r="K7" s="94">
        <v>0</v>
      </c>
      <c r="L7" s="94">
        <v>0.25</v>
      </c>
      <c r="M7" s="94">
        <v>0.25</v>
      </c>
      <c r="N7" s="94">
        <v>0.5</v>
      </c>
      <c r="O7" s="136">
        <f>Table145678[[#This Row],[Costo Totale del Personale (€)]]*(Table145678[[#This Row],[% intensità agevolazione]]+Table145678[[#This Row],[eventuale maggiorazione % intensità agevolazione]])</f>
        <v>0</v>
      </c>
      <c r="P7" s="136">
        <f>Table145678[[#This Row],[Agevolazione]]*Table145678[[#This Row],[% agovolazioni localizzate nelle Regioni del Mezzogiorno]]</f>
        <v>0</v>
      </c>
      <c r="Q7" s="136">
        <f>Table145678[[#This Row],[Agevolazione]]*Table145678[[#This Row],[% agevolazioni in investimenti di cui linea di intervento 022
(minimo 25%)]]</f>
        <v>0</v>
      </c>
      <c r="R7" s="136">
        <f>Table145678[[#This Row],[Agevolazione]]*Table145678[[#This Row],[% agevolazioni in investimenti di cui linea di intervento 023
(minimo 25%)]]</f>
        <v>0</v>
      </c>
      <c r="S7" s="136">
        <f>Table145678[[#This Row],[Agevolazione]]*Table145678[[#This Row],[% agevolazioni in investimenti di cui linea di intervento 006
(50%)]]</f>
        <v>0</v>
      </c>
      <c r="T7" s="94">
        <v>0</v>
      </c>
    </row>
    <row r="8" spans="1:20">
      <c r="A8" s="135" t="s">
        <v>87</v>
      </c>
      <c r="B8" s="94">
        <v>1</v>
      </c>
      <c r="C8" s="94"/>
      <c r="D8" s="89" t="s">
        <v>143</v>
      </c>
      <c r="E8" s="144"/>
      <c r="F8" s="108">
        <v>1720</v>
      </c>
      <c r="G8" s="92">
        <v>55</v>
      </c>
      <c r="H8" s="92">
        <f>Table145678[[#This Row],[Costo standard (€/ora)]]*Table145678[[#This Row],['# Mesi persona]]*Table145678[[#This Row],[Ore/anno]]/12</f>
        <v>0</v>
      </c>
      <c r="I8" s="93">
        <f>Table145678[[#This Row],[Costo Personale (€)]]*0.15</f>
        <v>0</v>
      </c>
      <c r="J8" s="93">
        <f>Table145678[[#This Row],[Costo Personale (€)]]+Table145678[[#This Row],[Costi indiretti (15%)]]</f>
        <v>0</v>
      </c>
      <c r="K8" s="94">
        <v>0</v>
      </c>
      <c r="L8" s="94">
        <v>0.25</v>
      </c>
      <c r="M8" s="94">
        <v>0.25</v>
      </c>
      <c r="N8" s="94">
        <v>0.5</v>
      </c>
      <c r="O8" s="136">
        <f>Table145678[[#This Row],[Costo Totale del Personale (€)]]*(Table145678[[#This Row],[% intensità agevolazione]]+Table145678[[#This Row],[eventuale maggiorazione % intensità agevolazione]])</f>
        <v>0</v>
      </c>
      <c r="P8" s="136">
        <f>Table145678[[#This Row],[Agevolazione]]*Table145678[[#This Row],[% agovolazioni localizzate nelle Regioni del Mezzogiorno]]</f>
        <v>0</v>
      </c>
      <c r="Q8" s="136">
        <f>Table145678[[#This Row],[Agevolazione]]*Table145678[[#This Row],[% agevolazioni in investimenti di cui linea di intervento 022
(minimo 25%)]]</f>
        <v>0</v>
      </c>
      <c r="R8" s="136">
        <f>Table145678[[#This Row],[Agevolazione]]*Table145678[[#This Row],[% agevolazioni in investimenti di cui linea di intervento 023
(minimo 25%)]]</f>
        <v>0</v>
      </c>
      <c r="S8" s="136">
        <f>Table145678[[#This Row],[Agevolazione]]*Table145678[[#This Row],[% agevolazioni in investimenti di cui linea di intervento 006
(50%)]]</f>
        <v>0</v>
      </c>
      <c r="T8" s="94">
        <v>0</v>
      </c>
    </row>
    <row r="9" spans="1:20">
      <c r="A9" s="135" t="s">
        <v>87</v>
      </c>
      <c r="B9" s="94">
        <v>1</v>
      </c>
      <c r="C9" s="94"/>
      <c r="D9" s="89" t="s">
        <v>144</v>
      </c>
      <c r="E9" s="144"/>
      <c r="F9" s="108">
        <v>1720</v>
      </c>
      <c r="G9" s="92">
        <v>33</v>
      </c>
      <c r="H9" s="92">
        <f>Table145678[[#This Row],[Costo standard (€/ora)]]*Table145678[[#This Row],['# Mesi persona]]*Table145678[[#This Row],[Ore/anno]]/12</f>
        <v>0</v>
      </c>
      <c r="I9" s="93">
        <f>Table145678[[#This Row],[Costo Personale (€)]]*0.15</f>
        <v>0</v>
      </c>
      <c r="J9" s="93">
        <f>Table145678[[#This Row],[Costo Personale (€)]]+Table145678[[#This Row],[Costi indiretti (15%)]]</f>
        <v>0</v>
      </c>
      <c r="K9" s="94">
        <v>0</v>
      </c>
      <c r="L9" s="94">
        <v>0.25</v>
      </c>
      <c r="M9" s="94">
        <v>0.25</v>
      </c>
      <c r="N9" s="94">
        <v>0.5</v>
      </c>
      <c r="O9" s="136">
        <f>Table145678[[#This Row],[Costo Totale del Personale (€)]]*(Table145678[[#This Row],[% intensità agevolazione]]+Table145678[[#This Row],[eventuale maggiorazione % intensità agevolazione]])</f>
        <v>0</v>
      </c>
      <c r="P9" s="136">
        <f>Table145678[[#This Row],[Agevolazione]]*Table145678[[#This Row],[% agovolazioni localizzate nelle Regioni del Mezzogiorno]]</f>
        <v>0</v>
      </c>
      <c r="Q9" s="136">
        <f>Table145678[[#This Row],[Agevolazione]]*Table145678[[#This Row],[% agevolazioni in investimenti di cui linea di intervento 022
(minimo 25%)]]</f>
        <v>0</v>
      </c>
      <c r="R9" s="136">
        <f>Table145678[[#This Row],[Agevolazione]]*Table145678[[#This Row],[% agevolazioni in investimenti di cui linea di intervento 023
(minimo 25%)]]</f>
        <v>0</v>
      </c>
      <c r="S9" s="136">
        <f>Table145678[[#This Row],[Agevolazione]]*Table145678[[#This Row],[% agevolazioni in investimenti di cui linea di intervento 006
(50%)]]</f>
        <v>0</v>
      </c>
      <c r="T9" s="94">
        <v>0</v>
      </c>
    </row>
    <row r="10" spans="1:20">
      <c r="A10" s="135" t="s">
        <v>87</v>
      </c>
      <c r="B10" s="94">
        <v>1</v>
      </c>
      <c r="C10" s="94"/>
      <c r="D10" s="89" t="s">
        <v>145</v>
      </c>
      <c r="E10" s="144"/>
      <c r="F10" s="108">
        <v>1720</v>
      </c>
      <c r="G10" s="92">
        <v>29</v>
      </c>
      <c r="H10" s="92">
        <f>Table145678[[#This Row],[Costo standard (€/ora)]]*Table145678[[#This Row],['# Mesi persona]]*Table145678[[#This Row],[Ore/anno]]/12</f>
        <v>0</v>
      </c>
      <c r="I10" s="93">
        <f>Table145678[[#This Row],[Costo Personale (€)]]*0.15</f>
        <v>0</v>
      </c>
      <c r="J10" s="93">
        <f>Table145678[[#This Row],[Costo Personale (€)]]+Table145678[[#This Row],[Costi indiretti (15%)]]</f>
        <v>0</v>
      </c>
      <c r="K10" s="94">
        <v>0</v>
      </c>
      <c r="L10" s="94">
        <v>0.25</v>
      </c>
      <c r="M10" s="94">
        <v>0.25</v>
      </c>
      <c r="N10" s="94">
        <v>0.5</v>
      </c>
      <c r="O10" s="136">
        <f>Table145678[[#This Row],[Costo Totale del Personale (€)]]*(Table145678[[#This Row],[% intensità agevolazione]]+Table145678[[#This Row],[eventuale maggiorazione % intensità agevolazione]])</f>
        <v>0</v>
      </c>
      <c r="P10" s="136">
        <f>Table145678[[#This Row],[Agevolazione]]*Table145678[[#This Row],[% agovolazioni localizzate nelle Regioni del Mezzogiorno]]</f>
        <v>0</v>
      </c>
      <c r="Q10" s="136">
        <f>Table145678[[#This Row],[Agevolazione]]*Table145678[[#This Row],[% agevolazioni in investimenti di cui linea di intervento 022
(minimo 25%)]]</f>
        <v>0</v>
      </c>
      <c r="R10" s="136">
        <f>Table145678[[#This Row],[Agevolazione]]*Table145678[[#This Row],[% agevolazioni in investimenti di cui linea di intervento 023
(minimo 25%)]]</f>
        <v>0</v>
      </c>
      <c r="S10" s="136">
        <f>Table145678[[#This Row],[Agevolazione]]*Table145678[[#This Row],[% agevolazioni in investimenti di cui linea di intervento 006
(50%)]]</f>
        <v>0</v>
      </c>
      <c r="T10" s="94">
        <v>0</v>
      </c>
    </row>
    <row r="11" spans="1:20">
      <c r="A11" s="135" t="s">
        <v>88</v>
      </c>
      <c r="B11" s="94">
        <v>1</v>
      </c>
      <c r="C11" s="94"/>
      <c r="D11" s="89" t="s">
        <v>143</v>
      </c>
      <c r="E11" s="144"/>
      <c r="F11" s="108">
        <v>1720</v>
      </c>
      <c r="G11" s="92">
        <v>55</v>
      </c>
      <c r="H11" s="92">
        <f>Table145678[[#This Row],[Costo standard (€/ora)]]*Table145678[[#This Row],['# Mesi persona]]*Table145678[[#This Row],[Ore/anno]]/12</f>
        <v>0</v>
      </c>
      <c r="I11" s="93">
        <f>Table145678[[#This Row],[Costo Personale (€)]]*0.15</f>
        <v>0</v>
      </c>
      <c r="J11" s="93">
        <f>Table145678[[#This Row],[Costo Personale (€)]]+Table145678[[#This Row],[Costi indiretti (15%)]]</f>
        <v>0</v>
      </c>
      <c r="K11" s="94">
        <v>0</v>
      </c>
      <c r="L11" s="94">
        <v>0.25</v>
      </c>
      <c r="M11" s="94">
        <v>0.25</v>
      </c>
      <c r="N11" s="94">
        <v>0.5</v>
      </c>
      <c r="O11" s="136">
        <f>Table145678[[#This Row],[Costo Totale del Personale (€)]]*(Table145678[[#This Row],[% intensità agevolazione]]+Table145678[[#This Row],[eventuale maggiorazione % intensità agevolazione]])</f>
        <v>0</v>
      </c>
      <c r="P11" s="136">
        <f>Table145678[[#This Row],[Agevolazione]]*Table145678[[#This Row],[% agovolazioni localizzate nelle Regioni del Mezzogiorno]]</f>
        <v>0</v>
      </c>
      <c r="Q11" s="136">
        <f>Table145678[[#This Row],[Agevolazione]]*Table145678[[#This Row],[% agevolazioni in investimenti di cui linea di intervento 022
(minimo 25%)]]</f>
        <v>0</v>
      </c>
      <c r="R11" s="136">
        <f>Table145678[[#This Row],[Agevolazione]]*Table145678[[#This Row],[% agevolazioni in investimenti di cui linea di intervento 023
(minimo 25%)]]</f>
        <v>0</v>
      </c>
      <c r="S11" s="136">
        <f>Table145678[[#This Row],[Agevolazione]]*Table145678[[#This Row],[% agevolazioni in investimenti di cui linea di intervento 006
(50%)]]</f>
        <v>0</v>
      </c>
      <c r="T11" s="94">
        <v>0</v>
      </c>
    </row>
    <row r="12" spans="1:20">
      <c r="A12" s="135" t="s">
        <v>88</v>
      </c>
      <c r="B12" s="94">
        <v>1</v>
      </c>
      <c r="C12" s="94"/>
      <c r="D12" s="89" t="s">
        <v>144</v>
      </c>
      <c r="E12" s="144"/>
      <c r="F12" s="108">
        <v>1720</v>
      </c>
      <c r="G12" s="92">
        <v>33</v>
      </c>
      <c r="H12" s="92">
        <f>Table145678[[#This Row],[Costo standard (€/ora)]]*Table145678[[#This Row],['# Mesi persona]]*Table145678[[#This Row],[Ore/anno]]/12</f>
        <v>0</v>
      </c>
      <c r="I12" s="93">
        <f>Table145678[[#This Row],[Costo Personale (€)]]*0.15</f>
        <v>0</v>
      </c>
      <c r="J12" s="93">
        <f>Table145678[[#This Row],[Costo Personale (€)]]+Table145678[[#This Row],[Costi indiretti (15%)]]</f>
        <v>0</v>
      </c>
      <c r="K12" s="94">
        <v>0</v>
      </c>
      <c r="L12" s="94">
        <v>0.25</v>
      </c>
      <c r="M12" s="94">
        <v>0.25</v>
      </c>
      <c r="N12" s="94">
        <v>0.5</v>
      </c>
      <c r="O12" s="136">
        <f>Table145678[[#This Row],[Costo Totale del Personale (€)]]*(Table145678[[#This Row],[% intensità agevolazione]]+Table145678[[#This Row],[eventuale maggiorazione % intensità agevolazione]])</f>
        <v>0</v>
      </c>
      <c r="P12" s="136">
        <f>Table145678[[#This Row],[Agevolazione]]*Table145678[[#This Row],[% agovolazioni localizzate nelle Regioni del Mezzogiorno]]</f>
        <v>0</v>
      </c>
      <c r="Q12" s="136">
        <f>Table145678[[#This Row],[Agevolazione]]*Table145678[[#This Row],[% agevolazioni in investimenti di cui linea di intervento 022
(minimo 25%)]]</f>
        <v>0</v>
      </c>
      <c r="R12" s="136">
        <f>Table145678[[#This Row],[Agevolazione]]*Table145678[[#This Row],[% agevolazioni in investimenti di cui linea di intervento 023
(minimo 25%)]]</f>
        <v>0</v>
      </c>
      <c r="S12" s="136">
        <f>Table145678[[#This Row],[Agevolazione]]*Table145678[[#This Row],[% agevolazioni in investimenti di cui linea di intervento 006
(50%)]]</f>
        <v>0</v>
      </c>
      <c r="T12" s="94">
        <v>0</v>
      </c>
    </row>
    <row r="13" spans="1:20" ht="16.5" thickBot="1">
      <c r="A13" s="135" t="s">
        <v>88</v>
      </c>
      <c r="B13" s="94">
        <v>1</v>
      </c>
      <c r="C13" s="94"/>
      <c r="D13" s="89" t="s">
        <v>145</v>
      </c>
      <c r="E13" s="145"/>
      <c r="F13" s="108">
        <v>1720</v>
      </c>
      <c r="G13" s="92">
        <v>29</v>
      </c>
      <c r="H13" s="92">
        <f>Table145678[[#This Row],[Costo standard (€/ora)]]*Table145678[[#This Row],['# Mesi persona]]*Table145678[[#This Row],[Ore/anno]]/12</f>
        <v>0</v>
      </c>
      <c r="I13" s="93">
        <f>Table145678[[#This Row],[Costo Personale (€)]]*0.15</f>
        <v>0</v>
      </c>
      <c r="J13" s="93">
        <f>Table145678[[#This Row],[Costo Personale (€)]]+Table145678[[#This Row],[Costi indiretti (15%)]]</f>
        <v>0</v>
      </c>
      <c r="K13" s="94">
        <v>0</v>
      </c>
      <c r="L13" s="94">
        <v>0.25</v>
      </c>
      <c r="M13" s="94">
        <v>0.25</v>
      </c>
      <c r="N13" s="94">
        <v>0.5</v>
      </c>
      <c r="O13" s="136">
        <f>Table145678[[#This Row],[Costo Totale del Personale (€)]]*(Table145678[[#This Row],[% intensità agevolazione]]+Table145678[[#This Row],[eventuale maggiorazione % intensità agevolazione]])</f>
        <v>0</v>
      </c>
      <c r="P13" s="136">
        <f>Table145678[[#This Row],[Agevolazione]]*Table145678[[#This Row],[% agovolazioni localizzate nelle Regioni del Mezzogiorno]]</f>
        <v>0</v>
      </c>
      <c r="Q13" s="136">
        <f>Table145678[[#This Row],[Agevolazione]]*Table145678[[#This Row],[% agevolazioni in investimenti di cui linea di intervento 022
(minimo 25%)]]</f>
        <v>0</v>
      </c>
      <c r="R13" s="136">
        <f>Table145678[[#This Row],[Agevolazione]]*Table145678[[#This Row],[% agevolazioni in investimenti di cui linea di intervento 023
(minimo 25%)]]</f>
        <v>0</v>
      </c>
      <c r="S13" s="136">
        <f>Table145678[[#This Row],[Agevolazione]]*Table145678[[#This Row],[% agevolazioni in investimenti di cui linea di intervento 006
(50%)]]</f>
        <v>0</v>
      </c>
      <c r="T13" s="94">
        <v>0</v>
      </c>
    </row>
    <row r="14" spans="1:20" ht="16.5" thickBot="1">
      <c r="A14" s="90"/>
      <c r="B14" s="90"/>
      <c r="E14" s="139"/>
      <c r="F14" s="138"/>
      <c r="I14" s="139" t="s">
        <v>155</v>
      </c>
      <c r="J14" s="146">
        <f>SUM(J2:J13)</f>
        <v>0</v>
      </c>
      <c r="N14" s="147" t="s">
        <v>89</v>
      </c>
      <c r="O14" s="148">
        <f>SUM(O2:O13)</f>
        <v>0</v>
      </c>
      <c r="P14" s="148">
        <f>SUM(P2:P13)</f>
        <v>0</v>
      </c>
      <c r="Q14" s="148">
        <f>SUM(Q2:Q13)</f>
        <v>0</v>
      </c>
      <c r="R14" s="148">
        <f>SUM(R2:R13)</f>
        <v>0</v>
      </c>
      <c r="S14" s="149">
        <f>SUM(S2:S13)</f>
        <v>0</v>
      </c>
    </row>
    <row r="16" spans="1:20">
      <c r="I16" s="140" t="s">
        <v>85</v>
      </c>
      <c r="J16" s="150">
        <f>J2+J3+J4</f>
        <v>0</v>
      </c>
      <c r="N16" s="140" t="s">
        <v>85</v>
      </c>
      <c r="O16" s="150">
        <f>O2+O3+O4</f>
        <v>0</v>
      </c>
      <c r="P16" s="150">
        <f>P2+P3+P4</f>
        <v>0</v>
      </c>
      <c r="Q16" s="150">
        <f>Q2+Q3+Q4</f>
        <v>0</v>
      </c>
      <c r="R16" s="150">
        <f>R2+R3+R4</f>
        <v>0</v>
      </c>
      <c r="S16" s="150">
        <f>S2+S3+S4</f>
        <v>0</v>
      </c>
    </row>
    <row r="17" spans="1:20">
      <c r="I17" s="140" t="s">
        <v>86</v>
      </c>
      <c r="J17" s="150">
        <f>J5+J6+J7</f>
        <v>0</v>
      </c>
      <c r="N17" s="140" t="s">
        <v>86</v>
      </c>
      <c r="O17" s="150">
        <f>O5+O6+O7</f>
        <v>0</v>
      </c>
      <c r="P17" s="150">
        <f>P5+P6+P7</f>
        <v>0</v>
      </c>
      <c r="Q17" s="150">
        <f>Q5+Q6+Q7</f>
        <v>0</v>
      </c>
      <c r="R17" s="150">
        <f>R5+R6+R7</f>
        <v>0</v>
      </c>
      <c r="S17" s="150">
        <f>S5+S6+S7</f>
        <v>0</v>
      </c>
    </row>
    <row r="18" spans="1:20">
      <c r="I18" s="140" t="s">
        <v>87</v>
      </c>
      <c r="J18" s="150">
        <f>J8+J9+J10</f>
        <v>0</v>
      </c>
      <c r="N18" s="140" t="s">
        <v>87</v>
      </c>
      <c r="O18" s="150">
        <f>O8+O9+O10</f>
        <v>0</v>
      </c>
      <c r="P18" s="150">
        <f>P8+P9+P10</f>
        <v>0</v>
      </c>
      <c r="Q18" s="150">
        <f>Q8+Q9+Q10</f>
        <v>0</v>
      </c>
      <c r="R18" s="150">
        <f>R8+R9+R10</f>
        <v>0</v>
      </c>
      <c r="S18" s="150">
        <f>S8+S9+S10</f>
        <v>0</v>
      </c>
    </row>
    <row r="19" spans="1:20">
      <c r="I19" s="140" t="s">
        <v>88</v>
      </c>
      <c r="J19" s="150">
        <f>J11+J12+J13</f>
        <v>0</v>
      </c>
      <c r="N19" s="140" t="s">
        <v>88</v>
      </c>
      <c r="O19" s="150">
        <f>O11+O12+O13</f>
        <v>0</v>
      </c>
      <c r="P19" s="150">
        <f>P11+P12+P13</f>
        <v>0</v>
      </c>
      <c r="Q19" s="150">
        <f>Q11+Q12+Q13</f>
        <v>0</v>
      </c>
      <c r="R19" s="150">
        <f>R11+R12+R13</f>
        <v>0</v>
      </c>
      <c r="S19" s="150">
        <f>S11+S12+S13</f>
        <v>0</v>
      </c>
    </row>
    <row r="21" spans="1:20" ht="75">
      <c r="A21" s="129" t="s">
        <v>148</v>
      </c>
      <c r="B21" s="129" t="s">
        <v>149</v>
      </c>
      <c r="C21" s="129" t="s">
        <v>150</v>
      </c>
      <c r="G21" s="128" t="s">
        <v>113</v>
      </c>
      <c r="H21" s="128" t="s">
        <v>114</v>
      </c>
      <c r="I21" s="128" t="s">
        <v>132</v>
      </c>
      <c r="J21" s="128" t="s">
        <v>133</v>
      </c>
      <c r="K21" s="129" t="s">
        <v>147</v>
      </c>
      <c r="L21" s="129" t="s">
        <v>137</v>
      </c>
      <c r="M21" s="129" t="s">
        <v>138</v>
      </c>
      <c r="N21" s="130" t="s">
        <v>139</v>
      </c>
      <c r="O21" s="130" t="s">
        <v>151</v>
      </c>
      <c r="P21" s="130" t="s">
        <v>152</v>
      </c>
      <c r="Q21" s="130" t="s">
        <v>159</v>
      </c>
      <c r="R21" s="130" t="s">
        <v>160</v>
      </c>
      <c r="S21" s="130" t="s">
        <v>161</v>
      </c>
    </row>
    <row r="22" spans="1:20">
      <c r="A22" s="132" t="s">
        <v>85</v>
      </c>
      <c r="B22" s="132">
        <v>1</v>
      </c>
      <c r="C22" s="132"/>
      <c r="G22" s="151">
        <v>0</v>
      </c>
      <c r="H22" s="151">
        <v>0</v>
      </c>
      <c r="I22" s="151">
        <v>0</v>
      </c>
      <c r="J22" s="151">
        <f>SUM(G22:I22)</f>
        <v>0</v>
      </c>
      <c r="K22" s="132">
        <v>0</v>
      </c>
      <c r="L22" s="132">
        <v>0.25</v>
      </c>
      <c r="M22" s="132">
        <v>0.25</v>
      </c>
      <c r="N22" s="132">
        <v>0.5</v>
      </c>
      <c r="O22" s="151">
        <f>J22*(B22+C22)</f>
        <v>0</v>
      </c>
      <c r="P22" s="151">
        <f>O22*K22</f>
        <v>0</v>
      </c>
      <c r="Q22" s="151">
        <f>O22*L22</f>
        <v>0</v>
      </c>
      <c r="R22" s="151">
        <f>O22*M22</f>
        <v>0</v>
      </c>
      <c r="S22" s="151">
        <f>O22*N22</f>
        <v>0</v>
      </c>
      <c r="T22" s="134"/>
    </row>
    <row r="23" spans="1:20">
      <c r="A23" s="132" t="s">
        <v>86</v>
      </c>
      <c r="B23" s="132">
        <v>1</v>
      </c>
      <c r="C23" s="132"/>
      <c r="G23" s="151">
        <v>0</v>
      </c>
      <c r="H23" s="151">
        <v>0</v>
      </c>
      <c r="I23" s="151">
        <v>0</v>
      </c>
      <c r="J23" s="151">
        <f t="shared" ref="J23:J25" si="0">SUM(G23:I23)</f>
        <v>0</v>
      </c>
      <c r="K23" s="132">
        <v>0</v>
      </c>
      <c r="L23" s="132">
        <v>0.25</v>
      </c>
      <c r="M23" s="132">
        <v>0.25</v>
      </c>
      <c r="N23" s="132">
        <v>0.5</v>
      </c>
      <c r="O23" s="151">
        <f>J23*(B23+C23)</f>
        <v>0</v>
      </c>
      <c r="P23" s="151">
        <f>O23*K23</f>
        <v>0</v>
      </c>
      <c r="Q23" s="151">
        <f t="shared" ref="Q23:Q25" si="1">O23*L23</f>
        <v>0</v>
      </c>
      <c r="R23" s="151">
        <f t="shared" ref="R23:R25" si="2">O23*M23</f>
        <v>0</v>
      </c>
      <c r="S23" s="151">
        <f t="shared" ref="S23:S25" si="3">O23*N23</f>
        <v>0</v>
      </c>
      <c r="T23" s="134"/>
    </row>
    <row r="24" spans="1:20">
      <c r="A24" s="132" t="s">
        <v>87</v>
      </c>
      <c r="B24" s="132">
        <v>1</v>
      </c>
      <c r="C24" s="132"/>
      <c r="G24" s="151">
        <v>0</v>
      </c>
      <c r="H24" s="151">
        <v>0</v>
      </c>
      <c r="I24" s="151">
        <v>0</v>
      </c>
      <c r="J24" s="151">
        <f t="shared" si="0"/>
        <v>0</v>
      </c>
      <c r="K24" s="132">
        <v>0</v>
      </c>
      <c r="L24" s="132">
        <v>0.25</v>
      </c>
      <c r="M24" s="132">
        <v>0.25</v>
      </c>
      <c r="N24" s="132">
        <v>0.5</v>
      </c>
      <c r="O24" s="151">
        <f>J24*(B24+C24)</f>
        <v>0</v>
      </c>
      <c r="P24" s="151">
        <f>O24*K24</f>
        <v>0</v>
      </c>
      <c r="Q24" s="151">
        <f t="shared" si="1"/>
        <v>0</v>
      </c>
      <c r="R24" s="151">
        <f t="shared" si="2"/>
        <v>0</v>
      </c>
      <c r="S24" s="151">
        <f t="shared" si="3"/>
        <v>0</v>
      </c>
      <c r="T24" s="134"/>
    </row>
    <row r="25" spans="1:20">
      <c r="A25" s="152" t="s">
        <v>88</v>
      </c>
      <c r="B25" s="133">
        <v>1</v>
      </c>
      <c r="C25" s="133"/>
      <c r="G25" s="151">
        <v>0</v>
      </c>
      <c r="H25" s="151">
        <v>0</v>
      </c>
      <c r="I25" s="151">
        <v>0</v>
      </c>
      <c r="J25" s="151">
        <f t="shared" si="0"/>
        <v>0</v>
      </c>
      <c r="K25" s="133">
        <v>0</v>
      </c>
      <c r="L25" s="133">
        <v>0.25</v>
      </c>
      <c r="M25" s="133">
        <v>0.25</v>
      </c>
      <c r="N25" s="133">
        <v>0.5</v>
      </c>
      <c r="O25" s="151">
        <f>J25*(B25+C25)</f>
        <v>0</v>
      </c>
      <c r="P25" s="151">
        <f>O25*K25</f>
        <v>0</v>
      </c>
      <c r="Q25" s="151">
        <f t="shared" si="1"/>
        <v>0</v>
      </c>
      <c r="R25" s="151">
        <f t="shared" si="2"/>
        <v>0</v>
      </c>
      <c r="S25" s="151">
        <f t="shared" si="3"/>
        <v>0</v>
      </c>
    </row>
    <row r="26" spans="1:20">
      <c r="I26" s="139" t="s">
        <v>155</v>
      </c>
      <c r="J26" s="138">
        <f>SUM(J22:J25)</f>
        <v>0</v>
      </c>
      <c r="N26" s="139" t="s">
        <v>89</v>
      </c>
      <c r="O26" s="138">
        <f>SUM(O22:O25)</f>
        <v>0</v>
      </c>
      <c r="P26" s="138">
        <f>SUM(P22:P25)</f>
        <v>0</v>
      </c>
      <c r="Q26" s="138">
        <f>SUM(Q22:Q25)</f>
        <v>0</v>
      </c>
      <c r="R26" s="138">
        <f>SUM(R22:R25)</f>
        <v>0</v>
      </c>
      <c r="S26" s="138">
        <f>SUM(S22:S25)</f>
        <v>0</v>
      </c>
    </row>
    <row r="28" spans="1:20">
      <c r="H28" t="s">
        <v>162</v>
      </c>
      <c r="M28" t="s">
        <v>164</v>
      </c>
    </row>
    <row r="29" spans="1:20">
      <c r="I29" s="140" t="s">
        <v>85</v>
      </c>
      <c r="J29" s="150">
        <f>J22+J16</f>
        <v>0</v>
      </c>
      <c r="N29" s="140" t="s">
        <v>85</v>
      </c>
      <c r="O29" s="150">
        <f t="shared" ref="O29:S32" si="4">O22+O16</f>
        <v>0</v>
      </c>
      <c r="P29" s="150">
        <f t="shared" si="4"/>
        <v>0</v>
      </c>
      <c r="Q29" s="150">
        <f t="shared" si="4"/>
        <v>0</v>
      </c>
      <c r="R29" s="150">
        <f t="shared" si="4"/>
        <v>0</v>
      </c>
      <c r="S29" s="150">
        <f t="shared" si="4"/>
        <v>0</v>
      </c>
    </row>
    <row r="30" spans="1:20">
      <c r="I30" s="140" t="s">
        <v>86</v>
      </c>
      <c r="J30" s="150">
        <f>J23+J17</f>
        <v>0</v>
      </c>
      <c r="N30" s="140" t="s">
        <v>86</v>
      </c>
      <c r="O30" s="150">
        <f t="shared" si="4"/>
        <v>0</v>
      </c>
      <c r="P30" s="150">
        <f t="shared" si="4"/>
        <v>0</v>
      </c>
      <c r="Q30" s="150">
        <f t="shared" si="4"/>
        <v>0</v>
      </c>
      <c r="R30" s="150">
        <f t="shared" si="4"/>
        <v>0</v>
      </c>
      <c r="S30" s="150">
        <f t="shared" si="4"/>
        <v>0</v>
      </c>
    </row>
    <row r="31" spans="1:20">
      <c r="I31" s="140" t="s">
        <v>87</v>
      </c>
      <c r="J31" s="150">
        <f>J24+J18</f>
        <v>0</v>
      </c>
      <c r="N31" s="140" t="s">
        <v>87</v>
      </c>
      <c r="O31" s="150">
        <f t="shared" si="4"/>
        <v>0</v>
      </c>
      <c r="P31" s="150">
        <f t="shared" si="4"/>
        <v>0</v>
      </c>
      <c r="Q31" s="150">
        <f t="shared" si="4"/>
        <v>0</v>
      </c>
      <c r="R31" s="150">
        <f t="shared" si="4"/>
        <v>0</v>
      </c>
      <c r="S31" s="150">
        <f t="shared" si="4"/>
        <v>0</v>
      </c>
    </row>
    <row r="32" spans="1:20">
      <c r="I32" s="140" t="s">
        <v>88</v>
      </c>
      <c r="J32" s="150">
        <f>J25+J19</f>
        <v>0</v>
      </c>
      <c r="N32" s="140" t="s">
        <v>88</v>
      </c>
      <c r="O32" s="150">
        <f t="shared" si="4"/>
        <v>0</v>
      </c>
      <c r="P32" s="150">
        <f t="shared" si="4"/>
        <v>0</v>
      </c>
      <c r="Q32" s="150">
        <f t="shared" si="4"/>
        <v>0</v>
      </c>
      <c r="R32" s="150">
        <f t="shared" si="4"/>
        <v>0</v>
      </c>
      <c r="S32" s="150">
        <f t="shared" si="4"/>
        <v>0</v>
      </c>
    </row>
    <row r="34" spans="7:38">
      <c r="I34" s="139" t="s">
        <v>155</v>
      </c>
      <c r="J34" s="138">
        <f>SUM(J29:J33)</f>
        <v>0</v>
      </c>
      <c r="N34" s="139" t="s">
        <v>89</v>
      </c>
      <c r="O34" s="138">
        <f>SUM(O29:O33)</f>
        <v>0</v>
      </c>
      <c r="P34" s="138">
        <f>SUM(P29:P33)</f>
        <v>0</v>
      </c>
      <c r="Q34" s="138">
        <f>SUM(Q29:Q33)</f>
        <v>0</v>
      </c>
      <c r="R34" s="138">
        <f>SUM(R29:R33)</f>
        <v>0</v>
      </c>
      <c r="S34" s="138">
        <f>SUM(S29:S33)</f>
        <v>0</v>
      </c>
    </row>
    <row r="35" spans="7:38">
      <c r="I35" s="142" t="s">
        <v>163</v>
      </c>
      <c r="J35" s="138">
        <f>J26+J14</f>
        <v>0</v>
      </c>
    </row>
    <row r="37" spans="7:38">
      <c r="G37" s="162" t="s">
        <v>85</v>
      </c>
      <c r="H37" s="162"/>
      <c r="I37" s="162"/>
      <c r="J37" s="162"/>
      <c r="K37" s="162"/>
      <c r="L37" s="162"/>
      <c r="M37" s="162" t="s">
        <v>86</v>
      </c>
      <c r="N37" s="162"/>
      <c r="O37" s="162"/>
      <c r="P37" s="162"/>
      <c r="Q37" s="162"/>
      <c r="R37" s="162"/>
      <c r="S37" s="162"/>
      <c r="T37" s="162" t="s">
        <v>87</v>
      </c>
      <c r="U37" s="162"/>
      <c r="V37" s="162"/>
      <c r="W37" s="162"/>
      <c r="X37" s="162"/>
      <c r="Y37" s="162"/>
      <c r="Z37" s="162"/>
      <c r="AA37" s="162" t="s">
        <v>88</v>
      </c>
      <c r="AB37" s="162"/>
      <c r="AC37" s="162"/>
      <c r="AD37" s="162"/>
      <c r="AE37" s="162"/>
      <c r="AF37" s="162"/>
      <c r="AG37" s="161" t="s">
        <v>89</v>
      </c>
      <c r="AH37" s="161"/>
      <c r="AI37" s="161"/>
      <c r="AJ37" s="161"/>
      <c r="AK37" s="161"/>
      <c r="AL37" s="161"/>
    </row>
    <row r="38" spans="7:38" ht="105">
      <c r="G38" s="111" t="s">
        <v>90</v>
      </c>
      <c r="H38" s="112" t="s">
        <v>109</v>
      </c>
      <c r="I38" s="111" t="s">
        <v>91</v>
      </c>
      <c r="J38" s="111" t="s">
        <v>92</v>
      </c>
      <c r="K38" s="111" t="s">
        <v>93</v>
      </c>
      <c r="L38" s="111" t="s">
        <v>94</v>
      </c>
      <c r="M38" s="111" t="s">
        <v>90</v>
      </c>
      <c r="N38" s="112" t="s">
        <v>154</v>
      </c>
      <c r="O38" s="111" t="s">
        <v>91</v>
      </c>
      <c r="P38" s="111" t="s">
        <v>92</v>
      </c>
      <c r="Q38" s="111" t="s">
        <v>93</v>
      </c>
      <c r="R38" s="111" t="s">
        <v>94</v>
      </c>
      <c r="S38" s="111" t="s">
        <v>95</v>
      </c>
      <c r="T38" s="111" t="s">
        <v>90</v>
      </c>
      <c r="U38" s="112" t="s">
        <v>154</v>
      </c>
      <c r="V38" s="111" t="s">
        <v>91</v>
      </c>
      <c r="W38" s="111" t="s">
        <v>92</v>
      </c>
      <c r="X38" s="111" t="s">
        <v>93</v>
      </c>
      <c r="Y38" s="111" t="s">
        <v>94</v>
      </c>
      <c r="Z38" s="111" t="s">
        <v>95</v>
      </c>
      <c r="AA38" s="111" t="s">
        <v>90</v>
      </c>
      <c r="AB38" s="112" t="s">
        <v>109</v>
      </c>
      <c r="AC38" s="111" t="s">
        <v>91</v>
      </c>
      <c r="AD38" s="111" t="s">
        <v>92</v>
      </c>
      <c r="AE38" s="111" t="s">
        <v>93</v>
      </c>
      <c r="AF38" s="111" t="s">
        <v>94</v>
      </c>
      <c r="AG38" s="118" t="s">
        <v>96</v>
      </c>
      <c r="AH38" s="118" t="s">
        <v>110</v>
      </c>
      <c r="AI38" s="118" t="s">
        <v>91</v>
      </c>
      <c r="AJ38" s="118" t="s">
        <v>92</v>
      </c>
      <c r="AK38" s="118" t="s">
        <v>93</v>
      </c>
      <c r="AL38" s="118" t="s">
        <v>94</v>
      </c>
    </row>
    <row r="39" spans="7:38">
      <c r="G39" s="150">
        <f>J29</f>
        <v>0</v>
      </c>
      <c r="H39" s="158">
        <f>B22</f>
        <v>1</v>
      </c>
      <c r="I39" s="150">
        <f>Q29</f>
        <v>0</v>
      </c>
      <c r="J39" s="150">
        <f>R29</f>
        <v>0</v>
      </c>
      <c r="K39" s="150">
        <f>S29</f>
        <v>0</v>
      </c>
      <c r="L39" s="150">
        <f>P29</f>
        <v>0</v>
      </c>
      <c r="M39" s="150">
        <f>J30</f>
        <v>0</v>
      </c>
      <c r="N39" s="158">
        <f>B23+C23</f>
        <v>1</v>
      </c>
      <c r="O39" s="150">
        <f>Q30</f>
        <v>0</v>
      </c>
      <c r="P39" s="150">
        <f>R30</f>
        <v>0</v>
      </c>
      <c r="Q39" s="150">
        <f>S30</f>
        <v>0</v>
      </c>
      <c r="R39" s="150">
        <f>P30</f>
        <v>0</v>
      </c>
      <c r="S39" s="159"/>
      <c r="T39" s="150">
        <f>J31</f>
        <v>0</v>
      </c>
      <c r="U39" s="158">
        <f>B24+C24</f>
        <v>1</v>
      </c>
      <c r="V39" s="150">
        <f>Q31</f>
        <v>0</v>
      </c>
      <c r="W39" s="150">
        <f>R31</f>
        <v>0</v>
      </c>
      <c r="X39" s="150">
        <f>S31</f>
        <v>0</v>
      </c>
      <c r="Y39" s="150">
        <f>P31</f>
        <v>0</v>
      </c>
      <c r="Z39" s="159"/>
      <c r="AA39" s="150">
        <f>J32</f>
        <v>0</v>
      </c>
      <c r="AB39" s="158">
        <f>B25</f>
        <v>1</v>
      </c>
      <c r="AC39" s="150">
        <f>Q32</f>
        <v>0</v>
      </c>
      <c r="AD39" s="150">
        <f>R32</f>
        <v>0</v>
      </c>
      <c r="AE39" s="150">
        <f>S32</f>
        <v>0</v>
      </c>
      <c r="AF39" s="150">
        <f>T32</f>
        <v>0</v>
      </c>
      <c r="AG39" s="150">
        <f>G39+M39+T39+AA39</f>
        <v>0</v>
      </c>
      <c r="AH39" s="150">
        <f>G39*H39+M39*N39+T39*U39+AA39*AB39</f>
        <v>0</v>
      </c>
      <c r="AI39" s="150">
        <f>I39+O39+V39+AC39</f>
        <v>0</v>
      </c>
      <c r="AJ39" s="150">
        <f>J39+P39+W39+AD39</f>
        <v>0</v>
      </c>
      <c r="AK39" s="150">
        <f>K39+Q39+X39+AE39</f>
        <v>0</v>
      </c>
      <c r="AL39" s="150">
        <f>L39+R39+Y39+AF39</f>
        <v>0</v>
      </c>
    </row>
  </sheetData>
  <mergeCells count="5">
    <mergeCell ref="G37:L37"/>
    <mergeCell ref="M37:S37"/>
    <mergeCell ref="T37:Z37"/>
    <mergeCell ref="AA37:AF37"/>
    <mergeCell ref="AG37:AL37"/>
  </mergeCells>
  <dataValidations count="1">
    <dataValidation type="decimal" allowBlank="1" showInputMessage="1" showErrorMessage="1" sqref="U37 N37 G37:G38 H37 I37:M38 O37:R38 T37:T38 V37:Y38 AA37:AA38 AB37 AC37:AG38 AH37 AI37:AL38" xr:uid="{650D3E6F-3DD0-4655-ACB0-DF5B93702CDA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0" t="s">
        <v>21</v>
      </c>
      <c r="D3" s="170"/>
      <c r="E3" s="170"/>
      <c r="F3" s="170"/>
      <c r="G3" s="171" t="s">
        <v>28</v>
      </c>
      <c r="H3" s="171"/>
      <c r="I3" s="171"/>
      <c r="J3" s="171"/>
      <c r="K3" s="172" t="s">
        <v>29</v>
      </c>
      <c r="L3" s="172"/>
      <c r="T3" s="168" t="s">
        <v>30</v>
      </c>
      <c r="U3" s="168"/>
      <c r="V3" s="169" t="s">
        <v>31</v>
      </c>
      <c r="W3" s="169"/>
      <c r="X3" s="169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68" t="str">
        <f t="shared" ref="T26:X26" si="4">T3</f>
        <v>Cost in the South</v>
      </c>
      <c r="U26" s="168">
        <f t="shared" si="4"/>
        <v>0</v>
      </c>
      <c r="V26" s="169" t="str">
        <f t="shared" si="4"/>
        <v>% Costs by intervention field</v>
      </c>
      <c r="W26" s="169">
        <f t="shared" si="4"/>
        <v>0</v>
      </c>
      <c r="X26" s="169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7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7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7.5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7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7.5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7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customXml/itemProps2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All.C - Istruzioni</vt:lpstr>
      <vt:lpstr>Proponente_Riepilogo</vt:lpstr>
      <vt:lpstr>P1 UNI Costi</vt:lpstr>
      <vt:lpstr>P2 Grande Impr Costi</vt:lpstr>
      <vt:lpstr>P3 Media Impr Costi</vt:lpstr>
      <vt:lpstr>P3 Picc. Impr Costi</vt:lpstr>
      <vt:lpstr>P4 EPR Costi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Stefano Salsano</cp:lastModifiedBy>
  <cp:revision/>
  <dcterms:created xsi:type="dcterms:W3CDTF">2022-05-02T08:24:30Z</dcterms:created>
  <dcterms:modified xsi:type="dcterms:W3CDTF">2023-09-06T08:27:24Z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